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3.xml" ContentType="application/vnd.openxmlformats-officedocument.drawing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/>
  <mc:AlternateContent xmlns:mc="http://schemas.openxmlformats.org/markup-compatibility/2006">
    <mc:Choice Requires="x15">
      <x15ac:absPath xmlns:x15ac="http://schemas.microsoft.com/office/spreadsheetml/2010/11/ac" url="https://pvlcz-my.sharepoint.com/personal/miloslav_kren2_pvl_cz/Documents/Dokumenty/MVN POLOM/Rozpočet MVN Polom/"/>
    </mc:Choice>
  </mc:AlternateContent>
  <xr:revisionPtr revIDLastSave="23" documentId="11_214988B882F27BAA89A26AD0C3E809BDF8EC34E8" xr6:coauthVersionLast="47" xr6:coauthVersionMax="47" xr10:uidLastSave="{632074F4-0653-425A-BEA0-EEA9D5325545}"/>
  <bookViews>
    <workbookView xWindow="-120" yWindow="-120" windowWidth="29040" windowHeight="17520" activeTab="1" xr2:uid="{00000000-000D-0000-FFFF-FFFF00000000}"/>
  </bookViews>
  <sheets>
    <sheet name="Rekapitulace stavby" sheetId="1" r:id="rId1"/>
    <sheet name="polryb1 - SO-1 Obnova ryb..." sheetId="2" r:id="rId2"/>
    <sheet name="polryb2 - SO-2 Napouštěcí..." sheetId="3" r:id="rId3"/>
    <sheet name="polryb3 - SO-3 Požerák+od..." sheetId="4" r:id="rId4"/>
    <sheet name="polryb4 - SO-4 Oprava pří..." sheetId="5" r:id="rId5"/>
    <sheet name="polryb5 - SO-5 Výsadba" sheetId="6" r:id="rId6"/>
    <sheet name="polryb6 - SO-6 VON" sheetId="7" r:id="rId7"/>
    <sheet name="Pokyny pro vyplnění" sheetId="8" r:id="rId8"/>
  </sheets>
  <definedNames>
    <definedName name="_xlnm._FilterDatabase" localSheetId="1" hidden="1">'polryb1 - SO-1 Obnova ryb...'!$C$87:$K$236</definedName>
    <definedName name="_xlnm._FilterDatabase" localSheetId="2" hidden="1">'polryb2 - SO-2 Napouštěcí...'!$C$87:$K$223</definedName>
    <definedName name="_xlnm._FilterDatabase" localSheetId="3" hidden="1">'polryb3 - SO-3 Požerák+od...'!$C$87:$K$188</definedName>
    <definedName name="_xlnm._FilterDatabase" localSheetId="4" hidden="1">'polryb4 - SO-4 Oprava pří...'!$C$82:$K$94</definedName>
    <definedName name="_xlnm._FilterDatabase" localSheetId="5" hidden="1">'polryb5 - SO-5 Výsadba'!$C$81:$K$125</definedName>
    <definedName name="_xlnm._FilterDatabase" localSheetId="6" hidden="1">'polryb6 - SO-6 VON'!$C$80:$K$98</definedName>
    <definedName name="_xlnm.Print_Titles" localSheetId="1">'polryb1 - SO-1 Obnova ryb...'!$87:$87</definedName>
    <definedName name="_xlnm.Print_Titles" localSheetId="2">'polryb2 - SO-2 Napouštěcí...'!$87:$87</definedName>
    <definedName name="_xlnm.Print_Titles" localSheetId="3">'polryb3 - SO-3 Požerák+od...'!$87:$87</definedName>
    <definedName name="_xlnm.Print_Titles" localSheetId="4">'polryb4 - SO-4 Oprava pří...'!$82:$82</definedName>
    <definedName name="_xlnm.Print_Titles" localSheetId="5">'polryb5 - SO-5 Výsadba'!$81:$81</definedName>
    <definedName name="_xlnm.Print_Titles" localSheetId="6">'polryb6 - SO-6 VON'!$80:$80</definedName>
    <definedName name="_xlnm.Print_Titles" localSheetId="0">'Rekapitulace stavby'!$52:$52</definedName>
    <definedName name="_xlnm.Print_Area" localSheetId="7">'Pokyny pro vyplnění'!$B$2:$K$71,'Pokyny pro vyplnění'!$B$74:$K$118,'Pokyny pro vyplnění'!$B$121:$K$161,'Pokyny pro vyplnění'!$B$164:$K$219</definedName>
    <definedName name="_xlnm.Print_Area" localSheetId="1">'polryb1 - SO-1 Obnova ryb...'!$C$4:$J$39,'polryb1 - SO-1 Obnova ryb...'!$C$45:$J$69,'polryb1 - SO-1 Obnova ryb...'!$C$75:$J$236</definedName>
    <definedName name="_xlnm.Print_Area" localSheetId="2">'polryb2 - SO-2 Napouštěcí...'!$C$4:$J$39,'polryb2 - SO-2 Napouštěcí...'!$C$45:$J$69,'polryb2 - SO-2 Napouštěcí...'!$C$75:$J$223</definedName>
    <definedName name="_xlnm.Print_Area" localSheetId="3">'polryb3 - SO-3 Požerák+od...'!$C$4:$J$39,'polryb3 - SO-3 Požerák+od...'!$C$45:$J$69,'polryb3 - SO-3 Požerák+od...'!$C$75:$J$188</definedName>
    <definedName name="_xlnm.Print_Area" localSheetId="4">'polryb4 - SO-4 Oprava pří...'!$C$4:$J$39,'polryb4 - SO-4 Oprava pří...'!$C$45:$J$64,'polryb4 - SO-4 Oprava pří...'!$C$70:$J$94</definedName>
    <definedName name="_xlnm.Print_Area" localSheetId="5">'polryb5 - SO-5 Výsadba'!$C$4:$J$39,'polryb5 - SO-5 Výsadba'!$C$45:$J$63,'polryb5 - SO-5 Výsadba'!$C$69:$J$125</definedName>
    <definedName name="_xlnm.Print_Area" localSheetId="6">'polryb6 - SO-6 VON'!$C$4:$J$39,'polryb6 - SO-6 VON'!$C$45:$J$62,'polryb6 - SO-6 VON'!$C$68:$J$98</definedName>
    <definedName name="_xlnm.Print_Area" localSheetId="0">'Rekapitulace stavby'!$D$4:$AO$36,'Rekapitulace stavby'!$C$42:$AQ$61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7" i="7" l="1"/>
  <c r="J36" i="7"/>
  <c r="AY60" i="1"/>
  <c r="J35" i="7"/>
  <c r="AX60" i="1" s="1"/>
  <c r="BI97" i="7"/>
  <c r="BH97" i="7"/>
  <c r="BG97" i="7"/>
  <c r="BF97" i="7"/>
  <c r="T97" i="7"/>
  <c r="R97" i="7"/>
  <c r="P97" i="7"/>
  <c r="BI95" i="7"/>
  <c r="BH95" i="7"/>
  <c r="BG95" i="7"/>
  <c r="BF95" i="7"/>
  <c r="T95" i="7"/>
  <c r="R95" i="7"/>
  <c r="P95" i="7"/>
  <c r="BI93" i="7"/>
  <c r="BH93" i="7"/>
  <c r="BG93" i="7"/>
  <c r="BF93" i="7"/>
  <c r="T93" i="7"/>
  <c r="R93" i="7"/>
  <c r="P93" i="7"/>
  <c r="BI91" i="7"/>
  <c r="BH91" i="7"/>
  <c r="BG91" i="7"/>
  <c r="BF91" i="7"/>
  <c r="T91" i="7"/>
  <c r="R91" i="7"/>
  <c r="P91" i="7"/>
  <c r="BI89" i="7"/>
  <c r="BH89" i="7"/>
  <c r="BG89" i="7"/>
  <c r="BF89" i="7"/>
  <c r="T89" i="7"/>
  <c r="R89" i="7"/>
  <c r="P89" i="7"/>
  <c r="BI87" i="7"/>
  <c r="BH87" i="7"/>
  <c r="BG87" i="7"/>
  <c r="BF87" i="7"/>
  <c r="T87" i="7"/>
  <c r="R87" i="7"/>
  <c r="P87" i="7"/>
  <c r="BI86" i="7"/>
  <c r="BH86" i="7"/>
  <c r="BG86" i="7"/>
  <c r="BF86" i="7"/>
  <c r="T86" i="7"/>
  <c r="R86" i="7"/>
  <c r="P86" i="7"/>
  <c r="BI84" i="7"/>
  <c r="BH84" i="7"/>
  <c r="BG84" i="7"/>
  <c r="BF84" i="7"/>
  <c r="T84" i="7"/>
  <c r="R84" i="7"/>
  <c r="P84" i="7"/>
  <c r="J78" i="7"/>
  <c r="J77" i="7"/>
  <c r="F77" i="7"/>
  <c r="F75" i="7"/>
  <c r="E73" i="7"/>
  <c r="J55" i="7"/>
  <c r="J54" i="7"/>
  <c r="F54" i="7"/>
  <c r="F52" i="7"/>
  <c r="E50" i="7"/>
  <c r="J18" i="7"/>
  <c r="E18" i="7"/>
  <c r="F78" i="7" s="1"/>
  <c r="J17" i="7"/>
  <c r="J12" i="7"/>
  <c r="J75" i="7" s="1"/>
  <c r="E7" i="7"/>
  <c r="E71" i="7"/>
  <c r="J37" i="6"/>
  <c r="J36" i="6"/>
  <c r="AY59" i="1" s="1"/>
  <c r="J35" i="6"/>
  <c r="AX59" i="1"/>
  <c r="BI124" i="6"/>
  <c r="BH124" i="6"/>
  <c r="BG124" i="6"/>
  <c r="BF124" i="6"/>
  <c r="T124" i="6"/>
  <c r="T123" i="6" s="1"/>
  <c r="R124" i="6"/>
  <c r="R123" i="6"/>
  <c r="P124" i="6"/>
  <c r="P123" i="6" s="1"/>
  <c r="BI121" i="6"/>
  <c r="BH121" i="6"/>
  <c r="BG121" i="6"/>
  <c r="BF121" i="6"/>
  <c r="T121" i="6"/>
  <c r="R121" i="6"/>
  <c r="P121" i="6"/>
  <c r="BI119" i="6"/>
  <c r="BH119" i="6"/>
  <c r="BG119" i="6"/>
  <c r="BF119" i="6"/>
  <c r="T119" i="6"/>
  <c r="R119" i="6"/>
  <c r="P119" i="6"/>
  <c r="BI117" i="6"/>
  <c r="BH117" i="6"/>
  <c r="BG117" i="6"/>
  <c r="BF117" i="6"/>
  <c r="T117" i="6"/>
  <c r="R117" i="6"/>
  <c r="P117" i="6"/>
  <c r="BI114" i="6"/>
  <c r="BH114" i="6"/>
  <c r="BG114" i="6"/>
  <c r="BF114" i="6"/>
  <c r="T114" i="6"/>
  <c r="R114" i="6"/>
  <c r="P114" i="6"/>
  <c r="BI111" i="6"/>
  <c r="BH111" i="6"/>
  <c r="BG111" i="6"/>
  <c r="BF111" i="6"/>
  <c r="T111" i="6"/>
  <c r="R111" i="6"/>
  <c r="P111" i="6"/>
  <c r="BI108" i="6"/>
  <c r="BH108" i="6"/>
  <c r="BG108" i="6"/>
  <c r="BF108" i="6"/>
  <c r="T108" i="6"/>
  <c r="R108" i="6"/>
  <c r="P108" i="6"/>
  <c r="BI105" i="6"/>
  <c r="BH105" i="6"/>
  <c r="BG105" i="6"/>
  <c r="BF105" i="6"/>
  <c r="T105" i="6"/>
  <c r="R105" i="6"/>
  <c r="P105" i="6"/>
  <c r="BI102" i="6"/>
  <c r="BH102" i="6"/>
  <c r="BG102" i="6"/>
  <c r="BF102" i="6"/>
  <c r="T102" i="6"/>
  <c r="R102" i="6"/>
  <c r="P102" i="6"/>
  <c r="BI100" i="6"/>
  <c r="BH100" i="6"/>
  <c r="BG100" i="6"/>
  <c r="BF100" i="6"/>
  <c r="T100" i="6"/>
  <c r="R100" i="6"/>
  <c r="P100" i="6"/>
  <c r="BI98" i="6"/>
  <c r="BH98" i="6"/>
  <c r="BG98" i="6"/>
  <c r="BF98" i="6"/>
  <c r="T98" i="6"/>
  <c r="R98" i="6"/>
  <c r="P98" i="6"/>
  <c r="BI95" i="6"/>
  <c r="BH95" i="6"/>
  <c r="BG95" i="6"/>
  <c r="BF95" i="6"/>
  <c r="T95" i="6"/>
  <c r="R95" i="6"/>
  <c r="P95" i="6"/>
  <c r="BI92" i="6"/>
  <c r="BH92" i="6"/>
  <c r="BG92" i="6"/>
  <c r="BF92" i="6"/>
  <c r="T92" i="6"/>
  <c r="R92" i="6"/>
  <c r="P92" i="6"/>
  <c r="BI89" i="6"/>
  <c r="BH89" i="6"/>
  <c r="BG89" i="6"/>
  <c r="BF89" i="6"/>
  <c r="T89" i="6"/>
  <c r="R89" i="6"/>
  <c r="P89" i="6"/>
  <c r="BI87" i="6"/>
  <c r="BH87" i="6"/>
  <c r="BG87" i="6"/>
  <c r="BF87" i="6"/>
  <c r="T87" i="6"/>
  <c r="R87" i="6"/>
  <c r="P87" i="6"/>
  <c r="BI85" i="6"/>
  <c r="BH85" i="6"/>
  <c r="BG85" i="6"/>
  <c r="BF85" i="6"/>
  <c r="T85" i="6"/>
  <c r="R85" i="6"/>
  <c r="P85" i="6"/>
  <c r="J79" i="6"/>
  <c r="J78" i="6"/>
  <c r="F78" i="6"/>
  <c r="F76" i="6"/>
  <c r="E74" i="6"/>
  <c r="J55" i="6"/>
  <c r="J54" i="6"/>
  <c r="F54" i="6"/>
  <c r="F52" i="6"/>
  <c r="E50" i="6"/>
  <c r="J18" i="6"/>
  <c r="E18" i="6"/>
  <c r="F55" i="6"/>
  <c r="J17" i="6"/>
  <c r="J12" i="6"/>
  <c r="J76" i="6"/>
  <c r="E7" i="6"/>
  <c r="E48" i="6" s="1"/>
  <c r="J37" i="5"/>
  <c r="J36" i="5"/>
  <c r="AY58" i="1"/>
  <c r="J35" i="5"/>
  <c r="AX58" i="1"/>
  <c r="BI93" i="5"/>
  <c r="BH93" i="5"/>
  <c r="BG93" i="5"/>
  <c r="BF93" i="5"/>
  <c r="T93" i="5"/>
  <c r="T92" i="5"/>
  <c r="R93" i="5"/>
  <c r="R92" i="5"/>
  <c r="P93" i="5"/>
  <c r="P92" i="5"/>
  <c r="BI89" i="5"/>
  <c r="BH89" i="5"/>
  <c r="BG89" i="5"/>
  <c r="BF89" i="5"/>
  <c r="T89" i="5"/>
  <c r="T88" i="5"/>
  <c r="R89" i="5"/>
  <c r="R88" i="5"/>
  <c r="P89" i="5"/>
  <c r="P88" i="5"/>
  <c r="BI86" i="5"/>
  <c r="BH86" i="5"/>
  <c r="BG86" i="5"/>
  <c r="BF86" i="5"/>
  <c r="T86" i="5"/>
  <c r="T85" i="5"/>
  <c r="T84" i="5" s="1"/>
  <c r="T83" i="5" s="1"/>
  <c r="R86" i="5"/>
  <c r="R85" i="5"/>
  <c r="R84" i="5" s="1"/>
  <c r="R83" i="5" s="1"/>
  <c r="P86" i="5"/>
  <c r="P85" i="5"/>
  <c r="P84" i="5" s="1"/>
  <c r="P83" i="5" s="1"/>
  <c r="AU58" i="1" s="1"/>
  <c r="J80" i="5"/>
  <c r="J79" i="5"/>
  <c r="F79" i="5"/>
  <c r="F77" i="5"/>
  <c r="E75" i="5"/>
  <c r="J55" i="5"/>
  <c r="J54" i="5"/>
  <c r="F54" i="5"/>
  <c r="F52" i="5"/>
  <c r="E50" i="5"/>
  <c r="J18" i="5"/>
  <c r="E18" i="5"/>
  <c r="F55" i="5"/>
  <c r="J17" i="5"/>
  <c r="J12" i="5"/>
  <c r="J77" i="5"/>
  <c r="E7" i="5"/>
  <c r="E73" i="5" s="1"/>
  <c r="J37" i="4"/>
  <c r="J36" i="4"/>
  <c r="AY57" i="1"/>
  <c r="J35" i="4"/>
  <c r="AX57" i="1"/>
  <c r="BI187" i="4"/>
  <c r="BH187" i="4"/>
  <c r="BG187" i="4"/>
  <c r="BF187" i="4"/>
  <c r="T187" i="4"/>
  <c r="R187" i="4"/>
  <c r="P187" i="4"/>
  <c r="BI185" i="4"/>
  <c r="BH185" i="4"/>
  <c r="BG185" i="4"/>
  <c r="BF185" i="4"/>
  <c r="T185" i="4"/>
  <c r="R185" i="4"/>
  <c r="P185" i="4"/>
  <c r="BI181" i="4"/>
  <c r="BH181" i="4"/>
  <c r="BG181" i="4"/>
  <c r="BF181" i="4"/>
  <c r="T181" i="4"/>
  <c r="T180" i="4"/>
  <c r="R181" i="4"/>
  <c r="R180" i="4"/>
  <c r="P181" i="4"/>
  <c r="P180" i="4"/>
  <c r="BI178" i="4"/>
  <c r="BH178" i="4"/>
  <c r="BG178" i="4"/>
  <c r="BF178" i="4"/>
  <c r="T178" i="4"/>
  <c r="R178" i="4"/>
  <c r="P178" i="4"/>
  <c r="BI176" i="4"/>
  <c r="BH176" i="4"/>
  <c r="BG176" i="4"/>
  <c r="BF176" i="4"/>
  <c r="T176" i="4"/>
  <c r="R176" i="4"/>
  <c r="P176" i="4"/>
  <c r="BI174" i="4"/>
  <c r="BH174" i="4"/>
  <c r="BG174" i="4"/>
  <c r="BF174" i="4"/>
  <c r="T174" i="4"/>
  <c r="R174" i="4"/>
  <c r="P174" i="4"/>
  <c r="BI171" i="4"/>
  <c r="BH171" i="4"/>
  <c r="BG171" i="4"/>
  <c r="BF171" i="4"/>
  <c r="T171" i="4"/>
  <c r="R171" i="4"/>
  <c r="P171" i="4"/>
  <c r="BI167" i="4"/>
  <c r="BH167" i="4"/>
  <c r="BG167" i="4"/>
  <c r="BF167" i="4"/>
  <c r="T167" i="4"/>
  <c r="R167" i="4"/>
  <c r="P167" i="4"/>
  <c r="BI164" i="4"/>
  <c r="BH164" i="4"/>
  <c r="BG164" i="4"/>
  <c r="BF164" i="4"/>
  <c r="T164" i="4"/>
  <c r="R164" i="4"/>
  <c r="P164" i="4"/>
  <c r="BI162" i="4"/>
  <c r="BH162" i="4"/>
  <c r="BG162" i="4"/>
  <c r="BF162" i="4"/>
  <c r="T162" i="4"/>
  <c r="R162" i="4"/>
  <c r="P162" i="4"/>
  <c r="BI160" i="4"/>
  <c r="BH160" i="4"/>
  <c r="BG160" i="4"/>
  <c r="BF160" i="4"/>
  <c r="T160" i="4"/>
  <c r="R160" i="4"/>
  <c r="P160" i="4"/>
  <c r="BI157" i="4"/>
  <c r="BH157" i="4"/>
  <c r="BG157" i="4"/>
  <c r="BF157" i="4"/>
  <c r="T157" i="4"/>
  <c r="R157" i="4"/>
  <c r="P157" i="4"/>
  <c r="BI154" i="4"/>
  <c r="BH154" i="4"/>
  <c r="BG154" i="4"/>
  <c r="BF154" i="4"/>
  <c r="T154" i="4"/>
  <c r="R154" i="4"/>
  <c r="P154" i="4"/>
  <c r="BI150" i="4"/>
  <c r="BH150" i="4"/>
  <c r="BG150" i="4"/>
  <c r="BF150" i="4"/>
  <c r="T150" i="4"/>
  <c r="R150" i="4"/>
  <c r="P150" i="4"/>
  <c r="BI145" i="4"/>
  <c r="BH145" i="4"/>
  <c r="BG145" i="4"/>
  <c r="BF145" i="4"/>
  <c r="T145" i="4"/>
  <c r="R145" i="4"/>
  <c r="P145" i="4"/>
  <c r="BI142" i="4"/>
  <c r="BH142" i="4"/>
  <c r="BG142" i="4"/>
  <c r="BF142" i="4"/>
  <c r="T142" i="4"/>
  <c r="R142" i="4"/>
  <c r="P142" i="4"/>
  <c r="BI139" i="4"/>
  <c r="BH139" i="4"/>
  <c r="BG139" i="4"/>
  <c r="BF139" i="4"/>
  <c r="T139" i="4"/>
  <c r="R139" i="4"/>
  <c r="P139" i="4"/>
  <c r="BI133" i="4"/>
  <c r="BH133" i="4"/>
  <c r="BG133" i="4"/>
  <c r="BF133" i="4"/>
  <c r="T133" i="4"/>
  <c r="R133" i="4"/>
  <c r="P133" i="4"/>
  <c r="BI130" i="4"/>
  <c r="BH130" i="4"/>
  <c r="BG130" i="4"/>
  <c r="BF130" i="4"/>
  <c r="T130" i="4"/>
  <c r="R130" i="4"/>
  <c r="P130" i="4"/>
  <c r="BI127" i="4"/>
  <c r="BH127" i="4"/>
  <c r="BG127" i="4"/>
  <c r="BF127" i="4"/>
  <c r="T127" i="4"/>
  <c r="R127" i="4"/>
  <c r="P127" i="4"/>
  <c r="BI122" i="4"/>
  <c r="BH122" i="4"/>
  <c r="BG122" i="4"/>
  <c r="BF122" i="4"/>
  <c r="T122" i="4"/>
  <c r="R122" i="4"/>
  <c r="P122" i="4"/>
  <c r="BI119" i="4"/>
  <c r="BH119" i="4"/>
  <c r="BG119" i="4"/>
  <c r="BF119" i="4"/>
  <c r="T119" i="4"/>
  <c r="R119" i="4"/>
  <c r="P119" i="4"/>
  <c r="BI117" i="4"/>
  <c r="BH117" i="4"/>
  <c r="BG117" i="4"/>
  <c r="BF117" i="4"/>
  <c r="T117" i="4"/>
  <c r="R117" i="4"/>
  <c r="P117" i="4"/>
  <c r="BI115" i="4"/>
  <c r="BH115" i="4"/>
  <c r="BG115" i="4"/>
  <c r="BF115" i="4"/>
  <c r="T115" i="4"/>
  <c r="R115" i="4"/>
  <c r="P115" i="4"/>
  <c r="BI111" i="4"/>
  <c r="BH111" i="4"/>
  <c r="BG111" i="4"/>
  <c r="BF111" i="4"/>
  <c r="T111" i="4"/>
  <c r="R111" i="4"/>
  <c r="P111" i="4"/>
  <c r="BI109" i="4"/>
  <c r="BH109" i="4"/>
  <c r="BG109" i="4"/>
  <c r="BF109" i="4"/>
  <c r="T109" i="4"/>
  <c r="R109" i="4"/>
  <c r="P109" i="4"/>
  <c r="BI106" i="4"/>
  <c r="BH106" i="4"/>
  <c r="BG106" i="4"/>
  <c r="BF106" i="4"/>
  <c r="T106" i="4"/>
  <c r="R106" i="4"/>
  <c r="P106" i="4"/>
  <c r="BI103" i="4"/>
  <c r="BH103" i="4"/>
  <c r="BG103" i="4"/>
  <c r="BF103" i="4"/>
  <c r="T103" i="4"/>
  <c r="R103" i="4"/>
  <c r="P103" i="4"/>
  <c r="BI96" i="4"/>
  <c r="BH96" i="4"/>
  <c r="BG96" i="4"/>
  <c r="BF96" i="4"/>
  <c r="T96" i="4"/>
  <c r="R96" i="4"/>
  <c r="P96" i="4"/>
  <c r="BI93" i="4"/>
  <c r="BH93" i="4"/>
  <c r="BG93" i="4"/>
  <c r="BF93" i="4"/>
  <c r="T93" i="4"/>
  <c r="R93" i="4"/>
  <c r="P93" i="4"/>
  <c r="BI91" i="4"/>
  <c r="BH91" i="4"/>
  <c r="BG91" i="4"/>
  <c r="BF91" i="4"/>
  <c r="T91" i="4"/>
  <c r="R91" i="4"/>
  <c r="P91" i="4"/>
  <c r="J85" i="4"/>
  <c r="J84" i="4"/>
  <c r="F84" i="4"/>
  <c r="F82" i="4"/>
  <c r="E80" i="4"/>
  <c r="J55" i="4"/>
  <c r="J54" i="4"/>
  <c r="F54" i="4"/>
  <c r="F52" i="4"/>
  <c r="E50" i="4"/>
  <c r="J18" i="4"/>
  <c r="E18" i="4"/>
  <c r="F55" i="4"/>
  <c r="J17" i="4"/>
  <c r="J12" i="4"/>
  <c r="J52" i="4"/>
  <c r="E7" i="4"/>
  <c r="E78" i="4"/>
  <c r="J37" i="3"/>
  <c r="J36" i="3"/>
  <c r="AY56" i="1"/>
  <c r="J35" i="3"/>
  <c r="AX56" i="1" s="1"/>
  <c r="BI222" i="3"/>
  <c r="BH222" i="3"/>
  <c r="BG222" i="3"/>
  <c r="BF222" i="3"/>
  <c r="T222" i="3"/>
  <c r="R222" i="3"/>
  <c r="P222" i="3"/>
  <c r="BI220" i="3"/>
  <c r="BH220" i="3"/>
  <c r="BG220" i="3"/>
  <c r="BF220" i="3"/>
  <c r="T220" i="3"/>
  <c r="R220" i="3"/>
  <c r="P220" i="3"/>
  <c r="BI216" i="3"/>
  <c r="BH216" i="3"/>
  <c r="BG216" i="3"/>
  <c r="BF216" i="3"/>
  <c r="T216" i="3"/>
  <c r="T215" i="3" s="1"/>
  <c r="R216" i="3"/>
  <c r="R215" i="3"/>
  <c r="P216" i="3"/>
  <c r="P215" i="3" s="1"/>
  <c r="BI213" i="3"/>
  <c r="BH213" i="3"/>
  <c r="BG213" i="3"/>
  <c r="BF213" i="3"/>
  <c r="T213" i="3"/>
  <c r="T212" i="3"/>
  <c r="R213" i="3"/>
  <c r="R212" i="3" s="1"/>
  <c r="P213" i="3"/>
  <c r="P212" i="3"/>
  <c r="BI209" i="3"/>
  <c r="BH209" i="3"/>
  <c r="BG209" i="3"/>
  <c r="BF209" i="3"/>
  <c r="T209" i="3"/>
  <c r="R209" i="3"/>
  <c r="P209" i="3"/>
  <c r="BI207" i="3"/>
  <c r="BH207" i="3"/>
  <c r="BG207" i="3"/>
  <c r="BF207" i="3"/>
  <c r="T207" i="3"/>
  <c r="R207" i="3"/>
  <c r="P207" i="3"/>
  <c r="BI204" i="3"/>
  <c r="BH204" i="3"/>
  <c r="BG204" i="3"/>
  <c r="BF204" i="3"/>
  <c r="T204" i="3"/>
  <c r="R204" i="3"/>
  <c r="P204" i="3"/>
  <c r="BI202" i="3"/>
  <c r="BH202" i="3"/>
  <c r="BG202" i="3"/>
  <c r="BF202" i="3"/>
  <c r="T202" i="3"/>
  <c r="R202" i="3"/>
  <c r="P202" i="3"/>
  <c r="BI200" i="3"/>
  <c r="BH200" i="3"/>
  <c r="BG200" i="3"/>
  <c r="BF200" i="3"/>
  <c r="T200" i="3"/>
  <c r="R200" i="3"/>
  <c r="P200" i="3"/>
  <c r="BI197" i="3"/>
  <c r="BH197" i="3"/>
  <c r="BG197" i="3"/>
  <c r="BF197" i="3"/>
  <c r="T197" i="3"/>
  <c r="R197" i="3"/>
  <c r="P197" i="3"/>
  <c r="BI194" i="3"/>
  <c r="BH194" i="3"/>
  <c r="BG194" i="3"/>
  <c r="BF194" i="3"/>
  <c r="T194" i="3"/>
  <c r="R194" i="3"/>
  <c r="P194" i="3"/>
  <c r="BI191" i="3"/>
  <c r="BH191" i="3"/>
  <c r="BG191" i="3"/>
  <c r="BF191" i="3"/>
  <c r="T191" i="3"/>
  <c r="R191" i="3"/>
  <c r="P191" i="3"/>
  <c r="BI189" i="3"/>
  <c r="BH189" i="3"/>
  <c r="BG189" i="3"/>
  <c r="BF189" i="3"/>
  <c r="T189" i="3"/>
  <c r="R189" i="3"/>
  <c r="P189" i="3"/>
  <c r="BI187" i="3"/>
  <c r="BH187" i="3"/>
  <c r="BG187" i="3"/>
  <c r="BF187" i="3"/>
  <c r="T187" i="3"/>
  <c r="R187" i="3"/>
  <c r="P187" i="3"/>
  <c r="BI183" i="3"/>
  <c r="BH183" i="3"/>
  <c r="BG183" i="3"/>
  <c r="BF183" i="3"/>
  <c r="T183" i="3"/>
  <c r="R183" i="3"/>
  <c r="P183" i="3"/>
  <c r="BI181" i="3"/>
  <c r="BH181" i="3"/>
  <c r="BG181" i="3"/>
  <c r="BF181" i="3"/>
  <c r="T181" i="3"/>
  <c r="R181" i="3"/>
  <c r="P181" i="3"/>
  <c r="BI178" i="3"/>
  <c r="BH178" i="3"/>
  <c r="BG178" i="3"/>
  <c r="BF178" i="3"/>
  <c r="T178" i="3"/>
  <c r="R178" i="3"/>
  <c r="P178" i="3"/>
  <c r="BI175" i="3"/>
  <c r="BH175" i="3"/>
  <c r="BG175" i="3"/>
  <c r="BF175" i="3"/>
  <c r="T175" i="3"/>
  <c r="R175" i="3"/>
  <c r="P175" i="3"/>
  <c r="BI173" i="3"/>
  <c r="BH173" i="3"/>
  <c r="BG173" i="3"/>
  <c r="BF173" i="3"/>
  <c r="T173" i="3"/>
  <c r="R173" i="3"/>
  <c r="P173" i="3"/>
  <c r="BI170" i="3"/>
  <c r="BH170" i="3"/>
  <c r="BG170" i="3"/>
  <c r="BF170" i="3"/>
  <c r="T170" i="3"/>
  <c r="R170" i="3"/>
  <c r="P170" i="3"/>
  <c r="BI167" i="3"/>
  <c r="BH167" i="3"/>
  <c r="BG167" i="3"/>
  <c r="BF167" i="3"/>
  <c r="T167" i="3"/>
  <c r="R167" i="3"/>
  <c r="P167" i="3"/>
  <c r="BI161" i="3"/>
  <c r="BH161" i="3"/>
  <c r="BG161" i="3"/>
  <c r="BF161" i="3"/>
  <c r="T161" i="3"/>
  <c r="R161" i="3"/>
  <c r="P161" i="3"/>
  <c r="BI158" i="3"/>
  <c r="BH158" i="3"/>
  <c r="BG158" i="3"/>
  <c r="BF158" i="3"/>
  <c r="T158" i="3"/>
  <c r="R158" i="3"/>
  <c r="P158" i="3"/>
  <c r="BI153" i="3"/>
  <c r="BH153" i="3"/>
  <c r="BG153" i="3"/>
  <c r="BF153" i="3"/>
  <c r="T153" i="3"/>
  <c r="R153" i="3"/>
  <c r="P153" i="3"/>
  <c r="BI150" i="3"/>
  <c r="BH150" i="3"/>
  <c r="BG150" i="3"/>
  <c r="BF150" i="3"/>
  <c r="T150" i="3"/>
  <c r="R150" i="3"/>
  <c r="P150" i="3"/>
  <c r="BI147" i="3"/>
  <c r="BH147" i="3"/>
  <c r="BG147" i="3"/>
  <c r="BF147" i="3"/>
  <c r="T147" i="3"/>
  <c r="R147" i="3"/>
  <c r="P147" i="3"/>
  <c r="BI144" i="3"/>
  <c r="BH144" i="3"/>
  <c r="BG144" i="3"/>
  <c r="BF144" i="3"/>
  <c r="T144" i="3"/>
  <c r="R144" i="3"/>
  <c r="P144" i="3"/>
  <c r="BI141" i="3"/>
  <c r="BH141" i="3"/>
  <c r="BG141" i="3"/>
  <c r="BF141" i="3"/>
  <c r="T141" i="3"/>
  <c r="R141" i="3"/>
  <c r="P141" i="3"/>
  <c r="BI139" i="3"/>
  <c r="BH139" i="3"/>
  <c r="BG139" i="3"/>
  <c r="BF139" i="3"/>
  <c r="T139" i="3"/>
  <c r="R139" i="3"/>
  <c r="P139" i="3"/>
  <c r="BI137" i="3"/>
  <c r="BH137" i="3"/>
  <c r="BG137" i="3"/>
  <c r="BF137" i="3"/>
  <c r="T137" i="3"/>
  <c r="R137" i="3"/>
  <c r="P137" i="3"/>
  <c r="BI134" i="3"/>
  <c r="BH134" i="3"/>
  <c r="BG134" i="3"/>
  <c r="BF134" i="3"/>
  <c r="T134" i="3"/>
  <c r="R134" i="3"/>
  <c r="P134" i="3"/>
  <c r="BI131" i="3"/>
  <c r="BH131" i="3"/>
  <c r="BG131" i="3"/>
  <c r="BF131" i="3"/>
  <c r="T131" i="3"/>
  <c r="R131" i="3"/>
  <c r="P131" i="3"/>
  <c r="BI128" i="3"/>
  <c r="BH128" i="3"/>
  <c r="BG128" i="3"/>
  <c r="BF128" i="3"/>
  <c r="T128" i="3"/>
  <c r="R128" i="3"/>
  <c r="P128" i="3"/>
  <c r="BI125" i="3"/>
  <c r="BH125" i="3"/>
  <c r="BG125" i="3"/>
  <c r="BF125" i="3"/>
  <c r="T125" i="3"/>
  <c r="R125" i="3"/>
  <c r="P125" i="3"/>
  <c r="BI122" i="3"/>
  <c r="BH122" i="3"/>
  <c r="BG122" i="3"/>
  <c r="BF122" i="3"/>
  <c r="T122" i="3"/>
  <c r="R122" i="3"/>
  <c r="P122" i="3"/>
  <c r="BI120" i="3"/>
  <c r="BH120" i="3"/>
  <c r="BG120" i="3"/>
  <c r="BF120" i="3"/>
  <c r="T120" i="3"/>
  <c r="R120" i="3"/>
  <c r="P120" i="3"/>
  <c r="BI117" i="3"/>
  <c r="BH117" i="3"/>
  <c r="BG117" i="3"/>
  <c r="BF117" i="3"/>
  <c r="T117" i="3"/>
  <c r="R117" i="3"/>
  <c r="P117" i="3"/>
  <c r="BI114" i="3"/>
  <c r="BH114" i="3"/>
  <c r="BG114" i="3"/>
  <c r="BF114" i="3"/>
  <c r="T114" i="3"/>
  <c r="R114" i="3"/>
  <c r="P114" i="3"/>
  <c r="BI111" i="3"/>
  <c r="BH111" i="3"/>
  <c r="BG111" i="3"/>
  <c r="BF111" i="3"/>
  <c r="T111" i="3"/>
  <c r="R111" i="3"/>
  <c r="P111" i="3"/>
  <c r="BI108" i="3"/>
  <c r="BH108" i="3"/>
  <c r="BG108" i="3"/>
  <c r="BF108" i="3"/>
  <c r="T108" i="3"/>
  <c r="R108" i="3"/>
  <c r="P108" i="3"/>
  <c r="BI105" i="3"/>
  <c r="BH105" i="3"/>
  <c r="BG105" i="3"/>
  <c r="BF105" i="3"/>
  <c r="T105" i="3"/>
  <c r="R105" i="3"/>
  <c r="P105" i="3"/>
  <c r="BI102" i="3"/>
  <c r="BH102" i="3"/>
  <c r="BG102" i="3"/>
  <c r="BF102" i="3"/>
  <c r="T102" i="3"/>
  <c r="R102" i="3"/>
  <c r="P102" i="3"/>
  <c r="BI99" i="3"/>
  <c r="BH99" i="3"/>
  <c r="BG99" i="3"/>
  <c r="BF99" i="3"/>
  <c r="T99" i="3"/>
  <c r="R99" i="3"/>
  <c r="P99" i="3"/>
  <c r="BI96" i="3"/>
  <c r="BH96" i="3"/>
  <c r="BG96" i="3"/>
  <c r="BF96" i="3"/>
  <c r="T96" i="3"/>
  <c r="R96" i="3"/>
  <c r="P96" i="3"/>
  <c r="BI94" i="3"/>
  <c r="BH94" i="3"/>
  <c r="BG94" i="3"/>
  <c r="BF94" i="3"/>
  <c r="T94" i="3"/>
  <c r="R94" i="3"/>
  <c r="P94" i="3"/>
  <c r="BI91" i="3"/>
  <c r="BH91" i="3"/>
  <c r="BG91" i="3"/>
  <c r="BF91" i="3"/>
  <c r="T91" i="3"/>
  <c r="R91" i="3"/>
  <c r="P91" i="3"/>
  <c r="J85" i="3"/>
  <c r="J84" i="3"/>
  <c r="F84" i="3"/>
  <c r="F82" i="3"/>
  <c r="E80" i="3"/>
  <c r="J55" i="3"/>
  <c r="J54" i="3"/>
  <c r="F54" i="3"/>
  <c r="F52" i="3"/>
  <c r="E50" i="3"/>
  <c r="J18" i="3"/>
  <c r="E18" i="3"/>
  <c r="F85" i="3"/>
  <c r="J17" i="3"/>
  <c r="J12" i="3"/>
  <c r="J82" i="3" s="1"/>
  <c r="E7" i="3"/>
  <c r="E48" i="3"/>
  <c r="J37" i="2"/>
  <c r="J36" i="2"/>
  <c r="AY55" i="1"/>
  <c r="J35" i="2"/>
  <c r="AX55" i="1" s="1"/>
  <c r="BI235" i="2"/>
  <c r="BH235" i="2"/>
  <c r="BG235" i="2"/>
  <c r="BF235" i="2"/>
  <c r="T235" i="2"/>
  <c r="T234" i="2"/>
  <c r="T233" i="2" s="1"/>
  <c r="R235" i="2"/>
  <c r="R234" i="2" s="1"/>
  <c r="R233" i="2" s="1"/>
  <c r="P235" i="2"/>
  <c r="P234" i="2"/>
  <c r="P233" i="2" s="1"/>
  <c r="BI231" i="2"/>
  <c r="BH231" i="2"/>
  <c r="BG231" i="2"/>
  <c r="BF231" i="2"/>
  <c r="T231" i="2"/>
  <c r="T230" i="2" s="1"/>
  <c r="R231" i="2"/>
  <c r="R230" i="2" s="1"/>
  <c r="P231" i="2"/>
  <c r="P230" i="2" s="1"/>
  <c r="BI228" i="2"/>
  <c r="BH228" i="2"/>
  <c r="BG228" i="2"/>
  <c r="BF228" i="2"/>
  <c r="T228" i="2"/>
  <c r="T227" i="2" s="1"/>
  <c r="R228" i="2"/>
  <c r="R227" i="2" s="1"/>
  <c r="P228" i="2"/>
  <c r="P227" i="2" s="1"/>
  <c r="BI225" i="2"/>
  <c r="BH225" i="2"/>
  <c r="BG225" i="2"/>
  <c r="BF225" i="2"/>
  <c r="T225" i="2"/>
  <c r="R225" i="2"/>
  <c r="P225" i="2"/>
  <c r="BI223" i="2"/>
  <c r="BH223" i="2"/>
  <c r="BG223" i="2"/>
  <c r="BF223" i="2"/>
  <c r="T223" i="2"/>
  <c r="R223" i="2"/>
  <c r="P223" i="2"/>
  <c r="BI219" i="2"/>
  <c r="BH219" i="2"/>
  <c r="BG219" i="2"/>
  <c r="BF219" i="2"/>
  <c r="T219" i="2"/>
  <c r="R219" i="2"/>
  <c r="P219" i="2"/>
  <c r="BI216" i="2"/>
  <c r="BH216" i="2"/>
  <c r="BG216" i="2"/>
  <c r="BF216" i="2"/>
  <c r="T216" i="2"/>
  <c r="R216" i="2"/>
  <c r="P216" i="2"/>
  <c r="BI211" i="2"/>
  <c r="BH211" i="2"/>
  <c r="BG211" i="2"/>
  <c r="BF211" i="2"/>
  <c r="T211" i="2"/>
  <c r="R211" i="2"/>
  <c r="P211" i="2"/>
  <c r="BI202" i="2"/>
  <c r="BH202" i="2"/>
  <c r="BG202" i="2"/>
  <c r="BF202" i="2"/>
  <c r="T202" i="2"/>
  <c r="R202" i="2"/>
  <c r="P202" i="2"/>
  <c r="BI199" i="2"/>
  <c r="BH199" i="2"/>
  <c r="BG199" i="2"/>
  <c r="BF199" i="2"/>
  <c r="T199" i="2"/>
  <c r="R199" i="2"/>
  <c r="P199" i="2"/>
  <c r="BI189" i="2"/>
  <c r="BH189" i="2"/>
  <c r="BG189" i="2"/>
  <c r="BF189" i="2"/>
  <c r="T189" i="2"/>
  <c r="R189" i="2"/>
  <c r="P189" i="2"/>
  <c r="BI179" i="2"/>
  <c r="BH179" i="2"/>
  <c r="BG179" i="2"/>
  <c r="BF179" i="2"/>
  <c r="T179" i="2"/>
  <c r="R179" i="2"/>
  <c r="P179" i="2"/>
  <c r="BI175" i="2"/>
  <c r="BH175" i="2"/>
  <c r="BG175" i="2"/>
  <c r="BF175" i="2"/>
  <c r="T175" i="2"/>
  <c r="R175" i="2"/>
  <c r="P175" i="2"/>
  <c r="BI172" i="2"/>
  <c r="BH172" i="2"/>
  <c r="BG172" i="2"/>
  <c r="BF172" i="2"/>
  <c r="T172" i="2"/>
  <c r="R172" i="2"/>
  <c r="P172" i="2"/>
  <c r="BI169" i="2"/>
  <c r="BH169" i="2"/>
  <c r="BG169" i="2"/>
  <c r="BF169" i="2"/>
  <c r="T169" i="2"/>
  <c r="R169" i="2"/>
  <c r="P169" i="2"/>
  <c r="BI167" i="2"/>
  <c r="BH167" i="2"/>
  <c r="BG167" i="2"/>
  <c r="BF167" i="2"/>
  <c r="T167" i="2"/>
  <c r="R167" i="2"/>
  <c r="P167" i="2"/>
  <c r="BI164" i="2"/>
  <c r="BH164" i="2"/>
  <c r="BG164" i="2"/>
  <c r="BF164" i="2"/>
  <c r="T164" i="2"/>
  <c r="R164" i="2"/>
  <c r="P164" i="2"/>
  <c r="BI161" i="2"/>
  <c r="BH161" i="2"/>
  <c r="BG161" i="2"/>
  <c r="BF161" i="2"/>
  <c r="T161" i="2"/>
  <c r="R161" i="2"/>
  <c r="P161" i="2"/>
  <c r="BI152" i="2"/>
  <c r="BH152" i="2"/>
  <c r="BG152" i="2"/>
  <c r="BF152" i="2"/>
  <c r="T152" i="2"/>
  <c r="R152" i="2"/>
  <c r="P152" i="2"/>
  <c r="BI142" i="2"/>
  <c r="BH142" i="2"/>
  <c r="BG142" i="2"/>
  <c r="BF142" i="2"/>
  <c r="T142" i="2"/>
  <c r="R142" i="2"/>
  <c r="P142" i="2"/>
  <c r="BI138" i="2"/>
  <c r="BH138" i="2"/>
  <c r="BG138" i="2"/>
  <c r="BF138" i="2"/>
  <c r="T138" i="2"/>
  <c r="R138" i="2"/>
  <c r="P138" i="2"/>
  <c r="BI134" i="2"/>
  <c r="BH134" i="2"/>
  <c r="BG134" i="2"/>
  <c r="BF134" i="2"/>
  <c r="T134" i="2"/>
  <c r="R134" i="2"/>
  <c r="P134" i="2"/>
  <c r="BI131" i="2"/>
  <c r="BH131" i="2"/>
  <c r="BG131" i="2"/>
  <c r="BF131" i="2"/>
  <c r="T131" i="2"/>
  <c r="R131" i="2"/>
  <c r="P131" i="2"/>
  <c r="BI120" i="2"/>
  <c r="BH120" i="2"/>
  <c r="BG120" i="2"/>
  <c r="BF120" i="2"/>
  <c r="T120" i="2"/>
  <c r="R120" i="2"/>
  <c r="P120" i="2"/>
  <c r="BI117" i="2"/>
  <c r="BH117" i="2"/>
  <c r="BG117" i="2"/>
  <c r="BF117" i="2"/>
  <c r="T117" i="2"/>
  <c r="R117" i="2"/>
  <c r="P117" i="2"/>
  <c r="BI114" i="2"/>
  <c r="BH114" i="2"/>
  <c r="BG114" i="2"/>
  <c r="BF114" i="2"/>
  <c r="T114" i="2"/>
  <c r="R114" i="2"/>
  <c r="P114" i="2"/>
  <c r="BI111" i="2"/>
  <c r="BH111" i="2"/>
  <c r="BG111" i="2"/>
  <c r="BF111" i="2"/>
  <c r="T111" i="2"/>
  <c r="R111" i="2"/>
  <c r="P111" i="2"/>
  <c r="BI108" i="2"/>
  <c r="BH108" i="2"/>
  <c r="BG108" i="2"/>
  <c r="BF108" i="2"/>
  <c r="T108" i="2"/>
  <c r="R108" i="2"/>
  <c r="P108" i="2"/>
  <c r="BI105" i="2"/>
  <c r="BH105" i="2"/>
  <c r="BG105" i="2"/>
  <c r="BF105" i="2"/>
  <c r="T105" i="2"/>
  <c r="R105" i="2"/>
  <c r="P105" i="2"/>
  <c r="BI102" i="2"/>
  <c r="BH102" i="2"/>
  <c r="BG102" i="2"/>
  <c r="BF102" i="2"/>
  <c r="T102" i="2"/>
  <c r="R102" i="2"/>
  <c r="P102" i="2"/>
  <c r="BI99" i="2"/>
  <c r="BH99" i="2"/>
  <c r="BG99" i="2"/>
  <c r="BF99" i="2"/>
  <c r="T99" i="2"/>
  <c r="R99" i="2"/>
  <c r="P99" i="2"/>
  <c r="BI97" i="2"/>
  <c r="BH97" i="2"/>
  <c r="BG97" i="2"/>
  <c r="BF97" i="2"/>
  <c r="T97" i="2"/>
  <c r="R97" i="2"/>
  <c r="P97" i="2"/>
  <c r="BI94" i="2"/>
  <c r="BH94" i="2"/>
  <c r="BG94" i="2"/>
  <c r="BF94" i="2"/>
  <c r="T94" i="2"/>
  <c r="R94" i="2"/>
  <c r="P94" i="2"/>
  <c r="BI91" i="2"/>
  <c r="BH91" i="2"/>
  <c r="BG91" i="2"/>
  <c r="BF91" i="2"/>
  <c r="T91" i="2"/>
  <c r="R91" i="2"/>
  <c r="P91" i="2"/>
  <c r="J85" i="2"/>
  <c r="J84" i="2"/>
  <c r="F84" i="2"/>
  <c r="F82" i="2"/>
  <c r="E80" i="2"/>
  <c r="J55" i="2"/>
  <c r="J54" i="2"/>
  <c r="F54" i="2"/>
  <c r="F52" i="2"/>
  <c r="E50" i="2"/>
  <c r="J18" i="2"/>
  <c r="E18" i="2"/>
  <c r="F85" i="2" s="1"/>
  <c r="J17" i="2"/>
  <c r="J12" i="2"/>
  <c r="J82" i="2" s="1"/>
  <c r="E7" i="2"/>
  <c r="E78" i="2" s="1"/>
  <c r="L50" i="1"/>
  <c r="AM50" i="1"/>
  <c r="AM49" i="1"/>
  <c r="L49" i="1"/>
  <c r="AM47" i="1"/>
  <c r="L47" i="1"/>
  <c r="L45" i="1"/>
  <c r="L44" i="1"/>
  <c r="J228" i="2"/>
  <c r="BK134" i="2"/>
  <c r="J216" i="2"/>
  <c r="J102" i="2"/>
  <c r="BK105" i="2"/>
  <c r="J144" i="3"/>
  <c r="BK173" i="3"/>
  <c r="J187" i="3"/>
  <c r="J220" i="3"/>
  <c r="BK105" i="3"/>
  <c r="BK213" i="3"/>
  <c r="BK91" i="3"/>
  <c r="J164" i="4"/>
  <c r="BK115" i="4"/>
  <c r="J176" i="4"/>
  <c r="BK154" i="4"/>
  <c r="BK93" i="5"/>
  <c r="BK87" i="6"/>
  <c r="BK102" i="6"/>
  <c r="J89" i="6"/>
  <c r="J84" i="7"/>
  <c r="J138" i="2"/>
  <c r="J231" i="2"/>
  <c r="BK164" i="2"/>
  <c r="J99" i="2"/>
  <c r="BK138" i="2"/>
  <c r="J209" i="3"/>
  <c r="J137" i="3"/>
  <c r="BK147" i="3"/>
  <c r="J175" i="3"/>
  <c r="BK189" i="3"/>
  <c r="BK207" i="3"/>
  <c r="J187" i="4"/>
  <c r="BK122" i="4"/>
  <c r="BK164" i="4"/>
  <c r="J145" i="4"/>
  <c r="BK111" i="6"/>
  <c r="BK98" i="6"/>
  <c r="J111" i="6"/>
  <c r="BK86" i="7"/>
  <c r="J94" i="2"/>
  <c r="J202" i="2"/>
  <c r="BK108" i="2"/>
  <c r="J197" i="3"/>
  <c r="BK175" i="3"/>
  <c r="J122" i="3"/>
  <c r="BK153" i="3"/>
  <c r="J207" i="3"/>
  <c r="BK99" i="3"/>
  <c r="J200" i="3"/>
  <c r="J94" i="3"/>
  <c r="BK119" i="4"/>
  <c r="J171" i="4"/>
  <c r="BK185" i="4"/>
  <c r="J119" i="4"/>
  <c r="J86" i="5"/>
  <c r="BK108" i="6"/>
  <c r="J85" i="6"/>
  <c r="BK95" i="7"/>
  <c r="BK219" i="2"/>
  <c r="BK225" i="2"/>
  <c r="J134" i="2"/>
  <c r="BK169" i="2"/>
  <c r="J114" i="2"/>
  <c r="BK200" i="3"/>
  <c r="J131" i="3"/>
  <c r="J125" i="3"/>
  <c r="BK131" i="3"/>
  <c r="BK170" i="3"/>
  <c r="BK114" i="3"/>
  <c r="BK187" i="4"/>
  <c r="BK133" i="4"/>
  <c r="BK117" i="4"/>
  <c r="J115" i="4"/>
  <c r="J89" i="5"/>
  <c r="J105" i="6"/>
  <c r="J95" i="6"/>
  <c r="J97" i="7"/>
  <c r="BK199" i="2"/>
  <c r="BK102" i="2"/>
  <c r="J189" i="2"/>
  <c r="BK99" i="2"/>
  <c r="J139" i="3"/>
  <c r="BK150" i="3"/>
  <c r="J128" i="3"/>
  <c r="BK137" i="3"/>
  <c r="J161" i="3"/>
  <c r="J96" i="3"/>
  <c r="BK167" i="4"/>
  <c r="BK181" i="4"/>
  <c r="BK93" i="4"/>
  <c r="J133" i="4"/>
  <c r="BK105" i="6"/>
  <c r="J86" i="7"/>
  <c r="BK223" i="2"/>
  <c r="J117" i="2"/>
  <c r="J175" i="2"/>
  <c r="BK152" i="2"/>
  <c r="BK194" i="3"/>
  <c r="BK220" i="3"/>
  <c r="BK181" i="3"/>
  <c r="J167" i="4"/>
  <c r="BK109" i="4"/>
  <c r="J122" i="4"/>
  <c r="J139" i="4"/>
  <c r="BK114" i="6"/>
  <c r="J100" i="6"/>
  <c r="J108" i="6"/>
  <c r="BK84" i="7"/>
  <c r="J179" i="2"/>
  <c r="AS54" i="1"/>
  <c r="J142" i="2"/>
  <c r="BK191" i="3"/>
  <c r="BK139" i="3"/>
  <c r="J173" i="3"/>
  <c r="J213" i="3"/>
  <c r="BK96" i="3"/>
  <c r="J189" i="3"/>
  <c r="J178" i="4"/>
  <c r="J162" i="4"/>
  <c r="BK162" i="4"/>
  <c r="BK142" i="4"/>
  <c r="BK130" i="4"/>
  <c r="J117" i="6"/>
  <c r="J102" i="6"/>
  <c r="BK89" i="7"/>
  <c r="BK216" i="2"/>
  <c r="BK131" i="2"/>
  <c r="J223" i="2"/>
  <c r="J120" i="2"/>
  <c r="BK161" i="2"/>
  <c r="BK209" i="3"/>
  <c r="J181" i="3"/>
  <c r="BK102" i="3"/>
  <c r="J216" i="3"/>
  <c r="BK122" i="3"/>
  <c r="J183" i="3"/>
  <c r="J150" i="4"/>
  <c r="J93" i="4"/>
  <c r="BK145" i="4"/>
  <c r="BK178" i="4"/>
  <c r="J103" i="4"/>
  <c r="BK119" i="6"/>
  <c r="BK97" i="7"/>
  <c r="J211" i="2"/>
  <c r="BK142" i="2"/>
  <c r="BK231" i="2"/>
  <c r="BK117" i="2"/>
  <c r="J172" i="2"/>
  <c r="J147" i="3"/>
  <c r="BK161" i="3"/>
  <c r="J91" i="3"/>
  <c r="BK134" i="3"/>
  <c r="BK187" i="3"/>
  <c r="BK158" i="3"/>
  <c r="J105" i="3"/>
  <c r="BK103" i="4"/>
  <c r="BK176" i="4"/>
  <c r="BK127" i="4"/>
  <c r="BK89" i="5"/>
  <c r="J98" i="6"/>
  <c r="BK89" i="6"/>
  <c r="BK100" i="6"/>
  <c r="J87" i="7"/>
  <c r="BK202" i="2"/>
  <c r="J108" i="2"/>
  <c r="J199" i="2"/>
  <c r="BK91" i="2"/>
  <c r="BK222" i="3"/>
  <c r="J108" i="3"/>
  <c r="J158" i="3"/>
  <c r="J150" i="3"/>
  <c r="J170" i="3"/>
  <c r="J153" i="3"/>
  <c r="J99" i="3"/>
  <c r="J117" i="4"/>
  <c r="BK150" i="4"/>
  <c r="J130" i="4"/>
  <c r="J91" i="4"/>
  <c r="BK124" i="6"/>
  <c r="BK117" i="6"/>
  <c r="BK91" i="7"/>
  <c r="J225" i="2"/>
  <c r="J91" i="2"/>
  <c r="BK211" i="2"/>
  <c r="J111" i="2"/>
  <c r="J167" i="2"/>
  <c r="BK167" i="3"/>
  <c r="J167" i="3"/>
  <c r="BK125" i="3"/>
  <c r="J111" i="3"/>
  <c r="BK94" i="3"/>
  <c r="BK117" i="3"/>
  <c r="J174" i="4"/>
  <c r="BK111" i="4"/>
  <c r="J127" i="4"/>
  <c r="J109" i="4"/>
  <c r="J92" i="6"/>
  <c r="J87" i="6"/>
  <c r="J95" i="7"/>
  <c r="J93" i="7"/>
  <c r="BK175" i="2"/>
  <c r="BK228" i="2"/>
  <c r="J161" i="2"/>
  <c r="BK94" i="2"/>
  <c r="BK97" i="2"/>
  <c r="BK202" i="3"/>
  <c r="J134" i="3"/>
  <c r="J114" i="3"/>
  <c r="BK144" i="3"/>
  <c r="J178" i="3"/>
  <c r="BK111" i="3"/>
  <c r="J142" i="4"/>
  <c r="J185" i="4"/>
  <c r="J96" i="4"/>
  <c r="BK106" i="4"/>
  <c r="BK86" i="5"/>
  <c r="BK92" i="6"/>
  <c r="J121" i="6"/>
  <c r="J89" i="7"/>
  <c r="J169" i="2"/>
  <c r="J97" i="2"/>
  <c r="BK167" i="2"/>
  <c r="BK114" i="2"/>
  <c r="BK120" i="2"/>
  <c r="BK204" i="3"/>
  <c r="J191" i="3"/>
  <c r="J117" i="3"/>
  <c r="J194" i="3"/>
  <c r="J202" i="3"/>
  <c r="J141" i="3"/>
  <c r="BK157" i="4"/>
  <c r="BK139" i="4"/>
  <c r="BK91" i="4"/>
  <c r="J160" i="4"/>
  <c r="J93" i="5"/>
  <c r="J119" i="6"/>
  <c r="BK85" i="6"/>
  <c r="BK87" i="7"/>
  <c r="BK172" i="2"/>
  <c r="J235" i="2"/>
  <c r="J152" i="2"/>
  <c r="BK179" i="2"/>
  <c r="BK111" i="2"/>
  <c r="J105" i="2"/>
  <c r="BK197" i="3"/>
  <c r="BK178" i="3"/>
  <c r="J204" i="3"/>
  <c r="J102" i="3"/>
  <c r="J120" i="3"/>
  <c r="BK108" i="3"/>
  <c r="J106" i="4"/>
  <c r="BK174" i="4"/>
  <c r="J111" i="4"/>
  <c r="J157" i="4"/>
  <c r="BK121" i="6"/>
  <c r="BK95" i="6"/>
  <c r="BK189" i="2"/>
  <c r="BK235" i="2"/>
  <c r="J219" i="2"/>
  <c r="J131" i="2"/>
  <c r="J164" i="2"/>
  <c r="BK120" i="3"/>
  <c r="BK141" i="3"/>
  <c r="BK183" i="3"/>
  <c r="J222" i="3"/>
  <c r="BK128" i="3"/>
  <c r="BK216" i="3"/>
  <c r="J181" i="4"/>
  <c r="BK171" i="4"/>
  <c r="BK160" i="4"/>
  <c r="J154" i="4"/>
  <c r="BK96" i="4"/>
  <c r="J124" i="6"/>
  <c r="J114" i="6"/>
  <c r="BK93" i="7"/>
  <c r="J91" i="7"/>
  <c r="P90" i="2" l="1"/>
  <c r="BK188" i="2"/>
  <c r="J188" i="2" s="1"/>
  <c r="J62" i="2" s="1"/>
  <c r="P188" i="2"/>
  <c r="BK215" i="2"/>
  <c r="J215" i="2" s="1"/>
  <c r="J63" i="2" s="1"/>
  <c r="T215" i="2"/>
  <c r="P222" i="2"/>
  <c r="T222" i="2"/>
  <c r="T90" i="3"/>
  <c r="R136" i="3"/>
  <c r="P166" i="3"/>
  <c r="BK186" i="3"/>
  <c r="J186" i="3"/>
  <c r="J64" i="3" s="1"/>
  <c r="R186" i="3"/>
  <c r="R219" i="3"/>
  <c r="R218" i="3"/>
  <c r="BK114" i="4"/>
  <c r="J114" i="4"/>
  <c r="J62" i="4"/>
  <c r="T114" i="4"/>
  <c r="BK159" i="4"/>
  <c r="J159" i="4"/>
  <c r="J64" i="4"/>
  <c r="T159" i="4"/>
  <c r="T170" i="4"/>
  <c r="R184" i="4"/>
  <c r="R183" i="4"/>
  <c r="P84" i="6"/>
  <c r="P83" i="6" s="1"/>
  <c r="P82" i="6" s="1"/>
  <c r="AU59" i="1" s="1"/>
  <c r="BK90" i="2"/>
  <c r="J90" i="2" s="1"/>
  <c r="J61" i="2" s="1"/>
  <c r="R90" i="2"/>
  <c r="T188" i="2"/>
  <c r="R215" i="2"/>
  <c r="P90" i="3"/>
  <c r="BK136" i="3"/>
  <c r="BK89" i="3" s="1"/>
  <c r="J89" i="3" s="1"/>
  <c r="J60" i="3" s="1"/>
  <c r="J136" i="3"/>
  <c r="J62" i="3" s="1"/>
  <c r="T136" i="3"/>
  <c r="R166" i="3"/>
  <c r="P186" i="3"/>
  <c r="P219" i="3"/>
  <c r="P218" i="3"/>
  <c r="P90" i="4"/>
  <c r="R90" i="4"/>
  <c r="R114" i="4"/>
  <c r="BK153" i="4"/>
  <c r="J153" i="4"/>
  <c r="J63" i="4"/>
  <c r="T153" i="4"/>
  <c r="R159" i="4"/>
  <c r="P170" i="4"/>
  <c r="P184" i="4"/>
  <c r="P183" i="4" s="1"/>
  <c r="R84" i="6"/>
  <c r="R83" i="6"/>
  <c r="R82" i="6"/>
  <c r="T90" i="2"/>
  <c r="R188" i="2"/>
  <c r="P215" i="2"/>
  <c r="BK222" i="2"/>
  <c r="J222" i="2" s="1"/>
  <c r="J64" i="2" s="1"/>
  <c r="R222" i="2"/>
  <c r="BK90" i="3"/>
  <c r="J90" i="3"/>
  <c r="J61" i="3"/>
  <c r="R90" i="3"/>
  <c r="P136" i="3"/>
  <c r="BK166" i="3"/>
  <c r="J166" i="3"/>
  <c r="J63" i="3" s="1"/>
  <c r="T166" i="3"/>
  <c r="T186" i="3"/>
  <c r="BK219" i="3"/>
  <c r="J219" i="3" s="1"/>
  <c r="J68" i="3" s="1"/>
  <c r="T219" i="3"/>
  <c r="T218" i="3"/>
  <c r="BK90" i="4"/>
  <c r="J90" i="4"/>
  <c r="J61" i="4"/>
  <c r="T90" i="4"/>
  <c r="T89" i="4" s="1"/>
  <c r="P114" i="4"/>
  <c r="P153" i="4"/>
  <c r="R153" i="4"/>
  <c r="P159" i="4"/>
  <c r="BK170" i="4"/>
  <c r="J170" i="4"/>
  <c r="J65" i="4"/>
  <c r="R170" i="4"/>
  <c r="BK184" i="4"/>
  <c r="J184" i="4"/>
  <c r="J68" i="4"/>
  <c r="T184" i="4"/>
  <c r="T183" i="4"/>
  <c r="BK84" i="6"/>
  <c r="J84" i="6"/>
  <c r="J61" i="6" s="1"/>
  <c r="T84" i="6"/>
  <c r="T83" i="6"/>
  <c r="T82" i="6"/>
  <c r="BK83" i="7"/>
  <c r="J83" i="7"/>
  <c r="J61" i="7"/>
  <c r="P83" i="7"/>
  <c r="P82" i="7" s="1"/>
  <c r="P81" i="7" s="1"/>
  <c r="AU60" i="1" s="1"/>
  <c r="R83" i="7"/>
  <c r="R82" i="7" s="1"/>
  <c r="R81" i="7" s="1"/>
  <c r="T83" i="7"/>
  <c r="T82" i="7"/>
  <c r="T81" i="7" s="1"/>
  <c r="BK230" i="2"/>
  <c r="J230" i="2" s="1"/>
  <c r="J66" i="2" s="1"/>
  <c r="BK215" i="3"/>
  <c r="J215" i="3"/>
  <c r="J66" i="3"/>
  <c r="BK88" i="5"/>
  <c r="J88" i="5" s="1"/>
  <c r="J62" i="5" s="1"/>
  <c r="BK227" i="2"/>
  <c r="J227" i="2" s="1"/>
  <c r="J65" i="2" s="1"/>
  <c r="BK234" i="2"/>
  <c r="J234" i="2" s="1"/>
  <c r="J68" i="2" s="1"/>
  <c r="BK212" i="3"/>
  <c r="J212" i="3"/>
  <c r="J65" i="3"/>
  <c r="BK180" i="4"/>
  <c r="J180" i="4" s="1"/>
  <c r="J66" i="4" s="1"/>
  <c r="BK85" i="5"/>
  <c r="J85" i="5"/>
  <c r="J61" i="5" s="1"/>
  <c r="BK92" i="5"/>
  <c r="J92" i="5"/>
  <c r="J63" i="5"/>
  <c r="BK123" i="6"/>
  <c r="J123" i="6"/>
  <c r="J62" i="6"/>
  <c r="BE84" i="7"/>
  <c r="F55" i="7"/>
  <c r="BE89" i="7"/>
  <c r="BE95" i="7"/>
  <c r="J52" i="7"/>
  <c r="BE87" i="7"/>
  <c r="BE91" i="7"/>
  <c r="BE93" i="7"/>
  <c r="E48" i="7"/>
  <c r="BE86" i="7"/>
  <c r="BE97" i="7"/>
  <c r="E72" i="6"/>
  <c r="BE102" i="6"/>
  <c r="BE105" i="6"/>
  <c r="BE108" i="6"/>
  <c r="BE111" i="6"/>
  <c r="BE114" i="6"/>
  <c r="BE117" i="6"/>
  <c r="BE119" i="6"/>
  <c r="J52" i="6"/>
  <c r="F79" i="6"/>
  <c r="BE98" i="6"/>
  <c r="BE100" i="6"/>
  <c r="BE121" i="6"/>
  <c r="BE124" i="6"/>
  <c r="BE87" i="6"/>
  <c r="BE89" i="6"/>
  <c r="BE85" i="6"/>
  <c r="BE92" i="6"/>
  <c r="BE95" i="6"/>
  <c r="E48" i="5"/>
  <c r="BE89" i="5"/>
  <c r="BK89" i="4"/>
  <c r="J89" i="4" s="1"/>
  <c r="J60" i="4" s="1"/>
  <c r="J52" i="5"/>
  <c r="F80" i="5"/>
  <c r="BE86" i="5"/>
  <c r="BE93" i="5"/>
  <c r="E48" i="4"/>
  <c r="BE103" i="4"/>
  <c r="BE154" i="4"/>
  <c r="BE160" i="4"/>
  <c r="BE162" i="4"/>
  <c r="J82" i="4"/>
  <c r="BE96" i="4"/>
  <c r="BE106" i="4"/>
  <c r="BE111" i="4"/>
  <c r="BE117" i="4"/>
  <c r="BE119" i="4"/>
  <c r="BE122" i="4"/>
  <c r="BE130" i="4"/>
  <c r="BE133" i="4"/>
  <c r="BE142" i="4"/>
  <c r="BE157" i="4"/>
  <c r="BE167" i="4"/>
  <c r="BE174" i="4"/>
  <c r="BE181" i="4"/>
  <c r="F85" i="4"/>
  <c r="BE109" i="4"/>
  <c r="BE150" i="4"/>
  <c r="BE178" i="4"/>
  <c r="BE187" i="4"/>
  <c r="BE91" i="4"/>
  <c r="BE127" i="4"/>
  <c r="BE171" i="4"/>
  <c r="BE176" i="4"/>
  <c r="BE93" i="4"/>
  <c r="BE115" i="4"/>
  <c r="BE139" i="4"/>
  <c r="BE145" i="4"/>
  <c r="BE164" i="4"/>
  <c r="BE185" i="4"/>
  <c r="BE96" i="3"/>
  <c r="BE102" i="3"/>
  <c r="BE122" i="3"/>
  <c r="BE134" i="3"/>
  <c r="BE175" i="3"/>
  <c r="BE202" i="3"/>
  <c r="BE139" i="3"/>
  <c r="BE167" i="3"/>
  <c r="BE173" i="3"/>
  <c r="BE187" i="3"/>
  <c r="BE197" i="3"/>
  <c r="BE207" i="3"/>
  <c r="BE216" i="3"/>
  <c r="J52" i="3"/>
  <c r="E78" i="3"/>
  <c r="BE91" i="3"/>
  <c r="BE108" i="3"/>
  <c r="BE120" i="3"/>
  <c r="BE141" i="3"/>
  <c r="BE191" i="3"/>
  <c r="BE200" i="3"/>
  <c r="BE209" i="3"/>
  <c r="BE213" i="3"/>
  <c r="BE220" i="3"/>
  <c r="BE222" i="3"/>
  <c r="F55" i="3"/>
  <c r="BE99" i="3"/>
  <c r="BE131" i="3"/>
  <c r="BE144" i="3"/>
  <c r="BE150" i="3"/>
  <c r="BE158" i="3"/>
  <c r="BE204" i="3"/>
  <c r="BE114" i="3"/>
  <c r="BE128" i="3"/>
  <c r="BE147" i="3"/>
  <c r="BE153" i="3"/>
  <c r="BE181" i="3"/>
  <c r="BE183" i="3"/>
  <c r="BE94" i="3"/>
  <c r="BE105" i="3"/>
  <c r="BE111" i="3"/>
  <c r="BE117" i="3"/>
  <c r="BE125" i="3"/>
  <c r="BE137" i="3"/>
  <c r="BE161" i="3"/>
  <c r="BE170" i="3"/>
  <c r="BE178" i="3"/>
  <c r="BE189" i="3"/>
  <c r="BE194" i="3"/>
  <c r="F55" i="2"/>
  <c r="BE91" i="2"/>
  <c r="BE94" i="2"/>
  <c r="BE138" i="2"/>
  <c r="J52" i="2"/>
  <c r="BE99" i="2"/>
  <c r="BE102" i="2"/>
  <c r="BE114" i="2"/>
  <c r="BE120" i="2"/>
  <c r="BE131" i="2"/>
  <c r="BE175" i="2"/>
  <c r="E48" i="2"/>
  <c r="BE105" i="2"/>
  <c r="BE108" i="2"/>
  <c r="BE134" i="2"/>
  <c r="BE167" i="2"/>
  <c r="BE179" i="2"/>
  <c r="BE189" i="2"/>
  <c r="BE202" i="2"/>
  <c r="BE223" i="2"/>
  <c r="BE228" i="2"/>
  <c r="BE231" i="2"/>
  <c r="BE235" i="2"/>
  <c r="BE97" i="2"/>
  <c r="BE111" i="2"/>
  <c r="BE152" i="2"/>
  <c r="BE164" i="2"/>
  <c r="BE169" i="2"/>
  <c r="BE172" i="2"/>
  <c r="BE199" i="2"/>
  <c r="BE211" i="2"/>
  <c r="BE216" i="2"/>
  <c r="BE219" i="2"/>
  <c r="BE225" i="2"/>
  <c r="BE117" i="2"/>
  <c r="BE142" i="2"/>
  <c r="BE161" i="2"/>
  <c r="F35" i="2"/>
  <c r="BB55" i="1" s="1"/>
  <c r="F37" i="7"/>
  <c r="BD60" i="1" s="1"/>
  <c r="J34" i="5"/>
  <c r="AW58" i="1"/>
  <c r="F35" i="5"/>
  <c r="BB58" i="1" s="1"/>
  <c r="J34" i="6"/>
  <c r="AW59" i="1"/>
  <c r="F36" i="3"/>
  <c r="BC56" i="1" s="1"/>
  <c r="F34" i="7"/>
  <c r="BA60" i="1"/>
  <c r="F35" i="7"/>
  <c r="BB60" i="1" s="1"/>
  <c r="F37" i="2"/>
  <c r="BD55" i="1" s="1"/>
  <c r="F34" i="3"/>
  <c r="BA56" i="1" s="1"/>
  <c r="F36" i="2"/>
  <c r="BC55" i="1" s="1"/>
  <c r="F37" i="6"/>
  <c r="BD59" i="1" s="1"/>
  <c r="F35" i="3"/>
  <c r="BB56" i="1"/>
  <c r="J34" i="4"/>
  <c r="AW57" i="1" s="1"/>
  <c r="F34" i="4"/>
  <c r="BA57" i="1"/>
  <c r="F36" i="4"/>
  <c r="BC57" i="1" s="1"/>
  <c r="F36" i="5"/>
  <c r="BC58" i="1"/>
  <c r="F35" i="6"/>
  <c r="BB59" i="1" s="1"/>
  <c r="F36" i="6"/>
  <c r="BC59" i="1"/>
  <c r="F34" i="5"/>
  <c r="BA58" i="1" s="1"/>
  <c r="F37" i="5"/>
  <c r="BD58" i="1"/>
  <c r="F34" i="6"/>
  <c r="BA59" i="1" s="1"/>
  <c r="F36" i="7"/>
  <c r="BC60" i="1"/>
  <c r="J34" i="3"/>
  <c r="AW56" i="1" s="1"/>
  <c r="F37" i="4"/>
  <c r="BD57" i="1"/>
  <c r="F35" i="4"/>
  <c r="BB57" i="1" s="1"/>
  <c r="F34" i="2"/>
  <c r="BA55" i="1" s="1"/>
  <c r="J34" i="7"/>
  <c r="AW60" i="1" s="1"/>
  <c r="J34" i="2"/>
  <c r="AW55" i="1" s="1"/>
  <c r="F37" i="3"/>
  <c r="BD56" i="1" s="1"/>
  <c r="T89" i="2" l="1"/>
  <c r="T88" i="2" s="1"/>
  <c r="BK83" i="6"/>
  <c r="J83" i="6"/>
  <c r="J60" i="6"/>
  <c r="R89" i="3"/>
  <c r="R88" i="3" s="1"/>
  <c r="P89" i="4"/>
  <c r="P88" i="4"/>
  <c r="AU57" i="1"/>
  <c r="T89" i="3"/>
  <c r="T88" i="3"/>
  <c r="T88" i="4"/>
  <c r="R89" i="4"/>
  <c r="R88" i="4" s="1"/>
  <c r="P89" i="3"/>
  <c r="P88" i="3"/>
  <c r="AU56" i="1"/>
  <c r="R89" i="2"/>
  <c r="R88" i="2" s="1"/>
  <c r="P89" i="2"/>
  <c r="P88" i="2" s="1"/>
  <c r="AU55" i="1" s="1"/>
  <c r="BK89" i="2"/>
  <c r="J89" i="2" s="1"/>
  <c r="J60" i="2" s="1"/>
  <c r="BK218" i="3"/>
  <c r="J218" i="3"/>
  <c r="J67" i="3"/>
  <c r="BK233" i="2"/>
  <c r="J233" i="2" s="1"/>
  <c r="J67" i="2" s="1"/>
  <c r="BK183" i="4"/>
  <c r="BK88" i="4" s="1"/>
  <c r="J88" i="4" s="1"/>
  <c r="J59" i="4" s="1"/>
  <c r="J183" i="4"/>
  <c r="J67" i="4" s="1"/>
  <c r="BK84" i="5"/>
  <c r="J84" i="5"/>
  <c r="J60" i="5"/>
  <c r="BK82" i="7"/>
  <c r="J82" i="7"/>
  <c r="J60" i="7"/>
  <c r="BK82" i="6"/>
  <c r="J82" i="6" s="1"/>
  <c r="J30" i="6" s="1"/>
  <c r="AG59" i="1" s="1"/>
  <c r="BK88" i="3"/>
  <c r="J88" i="3"/>
  <c r="BC54" i="1"/>
  <c r="W32" i="1" s="1"/>
  <c r="F33" i="2"/>
  <c r="AZ55" i="1" s="1"/>
  <c r="F33" i="3"/>
  <c r="AZ56" i="1"/>
  <c r="J30" i="3"/>
  <c r="AG56" i="1"/>
  <c r="J33" i="4"/>
  <c r="AV57" i="1"/>
  <c r="AT57" i="1"/>
  <c r="BA54" i="1"/>
  <c r="W30" i="1" s="1"/>
  <c r="F33" i="5"/>
  <c r="AZ58" i="1"/>
  <c r="J33" i="6"/>
  <c r="AV59" i="1" s="1"/>
  <c r="AT59" i="1" s="1"/>
  <c r="BB54" i="1"/>
  <c r="W31" i="1" s="1"/>
  <c r="F33" i="4"/>
  <c r="AZ57" i="1"/>
  <c r="J33" i="3"/>
  <c r="AV56" i="1"/>
  <c r="AT56" i="1"/>
  <c r="F33" i="6"/>
  <c r="AZ59" i="1" s="1"/>
  <c r="F33" i="7"/>
  <c r="AZ60" i="1" s="1"/>
  <c r="BD54" i="1"/>
  <c r="W33" i="1" s="1"/>
  <c r="J33" i="7"/>
  <c r="AV60" i="1" s="1"/>
  <c r="AT60" i="1" s="1"/>
  <c r="J33" i="5"/>
  <c r="AV58" i="1"/>
  <c r="AT58" i="1" s="1"/>
  <c r="J33" i="2"/>
  <c r="AV55" i="1" s="1"/>
  <c r="AT55" i="1" s="1"/>
  <c r="BK88" i="2" l="1"/>
  <c r="J88" i="2" s="1"/>
  <c r="J30" i="2" s="1"/>
  <c r="AG55" i="1" s="1"/>
  <c r="AN55" i="1" s="1"/>
  <c r="BK83" i="5"/>
  <c r="J83" i="5"/>
  <c r="BK81" i="7"/>
  <c r="J81" i="7" s="1"/>
  <c r="J59" i="7" s="1"/>
  <c r="AN59" i="1"/>
  <c r="J59" i="6"/>
  <c r="J39" i="6"/>
  <c r="AN56" i="1"/>
  <c r="J59" i="3"/>
  <c r="J39" i="3"/>
  <c r="AU54" i="1"/>
  <c r="AY54" i="1"/>
  <c r="AX54" i="1"/>
  <c r="J30" i="5"/>
  <c r="AG58" i="1"/>
  <c r="J30" i="4"/>
  <c r="AG57" i="1"/>
  <c r="AN57" i="1"/>
  <c r="AZ54" i="1"/>
  <c r="W29" i="1" s="1"/>
  <c r="AW54" i="1"/>
  <c r="AK30" i="1" s="1"/>
  <c r="J39" i="2" l="1"/>
  <c r="J59" i="2"/>
  <c r="J39" i="5"/>
  <c r="J59" i="5"/>
  <c r="J39" i="4"/>
  <c r="AN58" i="1"/>
  <c r="AV54" i="1"/>
  <c r="AK29" i="1" s="1"/>
  <c r="J30" i="7"/>
  <c r="AG60" i="1"/>
  <c r="AG54" i="1" s="1"/>
  <c r="AK26" i="1" s="1"/>
  <c r="J39" i="7" l="1"/>
  <c r="AK35" i="1"/>
  <c r="AN60" i="1"/>
  <c r="AT54" i="1"/>
  <c r="AN54" i="1" l="1"/>
</calcChain>
</file>

<file path=xl/sharedStrings.xml><?xml version="1.0" encoding="utf-8"?>
<sst xmlns="http://schemas.openxmlformats.org/spreadsheetml/2006/main" count="5472" uniqueCount="984">
  <si>
    <t>Export Komplet</t>
  </si>
  <si>
    <t>VZ</t>
  </si>
  <si>
    <t>2.0</t>
  </si>
  <si>
    <t/>
  </si>
  <si>
    <t>False</t>
  </si>
  <si>
    <t>{e85ba41a-ca95-4536-b2dc-2429fb0d686b}</t>
  </si>
  <si>
    <t>&gt;&gt;  skryté sloupce  &lt;&lt;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</si>
  <si>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</si>
  <si>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</si>
  <si>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</si>
  <si>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</si>
  <si>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</si>
  <si>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</si>
  <si>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</si>
  <si>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</si>
  <si>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polryb</t>
  </si>
  <si>
    <t>Měnit lze pouze buňky se žlutým podbarvením!_x000D_
_x000D_
1) v Rekapitulaci stavby vyplňte údaje o Účastníkovi (přenesou se do ostatních sestav i v jiných listech)_x000D_
_x000D_
2) na vybraných listech vyplňte v sestavě Soupis prací ceny u položek</t>
  </si>
  <si>
    <t>Stavba:</t>
  </si>
  <si>
    <t>MVN Polom - obnova rybníka</t>
  </si>
  <si>
    <t>KSO:</t>
  </si>
  <si>
    <t>833 15 26</t>
  </si>
  <si>
    <t>CC-CZ:</t>
  </si>
  <si>
    <t>24208</t>
  </si>
  <si>
    <t>Místo:</t>
  </si>
  <si>
    <t>Polom u Údrče,Ratiboř u Žlutic</t>
  </si>
  <si>
    <t>Datum:</t>
  </si>
  <si>
    <t>5. 2. 2024</t>
  </si>
  <si>
    <t>CZ-CPV:</t>
  </si>
  <si>
    <t>45247230-1</t>
  </si>
  <si>
    <t>Zadavatel:</t>
  </si>
  <si>
    <t>IČ:</t>
  </si>
  <si>
    <t>70889953</t>
  </si>
  <si>
    <t>Povodí Vltavy s.p.</t>
  </si>
  <si>
    <t>DIČ:</t>
  </si>
  <si>
    <t>CZ70889953</t>
  </si>
  <si>
    <t>Účastník:</t>
  </si>
  <si>
    <t>Vyplň údaj</t>
  </si>
  <si>
    <t>Projektant:</t>
  </si>
  <si>
    <t>44648146</t>
  </si>
  <si>
    <t>Ing.Milan Jícha</t>
  </si>
  <si>
    <t>CZ6002101369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</si>
  <si>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</si>
  <si>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</si>
  <si>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</si>
  <si>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</si>
  <si>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</si>
  <si>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</si>
  <si>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</si>
  <si>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</si>
  <si>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</si>
  <si>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</si>
  <si>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</si>
  <si>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</si>
  <si>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</si>
  <si>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</si>
  <si>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</si>
  <si>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</si>
  <si>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</si>
  <si>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</si>
  <si>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</si>
  <si>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</si>
  <si>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</si>
  <si>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</si>
  <si>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</si>
  <si>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</si>
  <si>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</si>
  <si>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</si>
  <si>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</si>
  <si>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</si>
  <si>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</si>
  <si>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</si>
  <si>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</si>
  <si>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</si>
  <si>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</si>
  <si>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</si>
  <si>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</si>
  <si>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</si>
  <si>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</si>
  <si>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</si>
  <si>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</si>
  <si>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</si>
  <si>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</si>
  <si>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</si>
  <si>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</si>
  <si>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polryb1</t>
  </si>
  <si>
    <t>SO-1 Obnova rybníka</t>
  </si>
  <si>
    <t>STA</t>
  </si>
  <si>
    <t>1</t>
  </si>
  <si>
    <t>{504b17c6-7faf-4f32-9df7-871637b54e64}</t>
  </si>
  <si>
    <t>2</t>
  </si>
  <si>
    <t>polryb2</t>
  </si>
  <si>
    <t>SO-2 Napouštěcí potrubí+napouštěcí objekt v korytě toku</t>
  </si>
  <si>
    <t>{babe71e4-e10c-4fc8-b57f-5b1bbcfc5c0c}</t>
  </si>
  <si>
    <t>polryb3</t>
  </si>
  <si>
    <t>SO-3 Požerák+odtokové potrubí</t>
  </si>
  <si>
    <t>{bf6a52b6-5478-4ff0-84c8-b15111779ebd}</t>
  </si>
  <si>
    <t>polryb4</t>
  </si>
  <si>
    <t>SO-4 Oprava přístupové komunikace</t>
  </si>
  <si>
    <t>{c89e6747-5cce-4e99-a049-690424055dba}</t>
  </si>
  <si>
    <t>polryb5</t>
  </si>
  <si>
    <t>SO-5 Výsadba</t>
  </si>
  <si>
    <t>{9cdc9ba1-23ee-4838-8737-05657aa53137}</t>
  </si>
  <si>
    <t>polryb6</t>
  </si>
  <si>
    <t>SO-6 VON</t>
  </si>
  <si>
    <t>{ee5bd92c-4c6c-484f-8cc3-dd2253975061}</t>
  </si>
  <si>
    <t>KRYCÍ LIST SOUPISU PRACÍ</t>
  </si>
  <si>
    <t>Objekt:</t>
  </si>
  <si>
    <t>polryb1 - SO-1 Obnova rybníka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</si>
  <si>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</si>
  <si>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</si>
  <si>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</si>
  <si>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</si>
  <si>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</si>
  <si>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</si>
  <si>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4 - Vodorovné konstrukce</t>
  </si>
  <si>
    <t xml:space="preserve">    5 - Komunikace pozemní</t>
  </si>
  <si>
    <t xml:space="preserve">    8 - Trubní vedení</t>
  </si>
  <si>
    <t xml:space="preserve">    997 - Přesun sutě</t>
  </si>
  <si>
    <t xml:space="preserve">    998 - Přesun hmot</t>
  </si>
  <si>
    <t>VRN - Vedlejší rozpočtové náklady</t>
  </si>
  <si>
    <t xml:space="preserve">    VRN4 - Inženýrská činnost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</si>
  <si>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</si>
  <si>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</si>
  <si>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</si>
  <si>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</si>
  <si>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</si>
  <si>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</si>
  <si>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</si>
  <si>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</si>
  <si>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</si>
  <si>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</si>
  <si>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</si>
  <si>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</si>
  <si>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</si>
  <si>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</si>
  <si>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</si>
  <si>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</si>
  <si>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</si>
  <si>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</si>
  <si>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111251202</t>
  </si>
  <si>
    <t>Odstranění křovin a stromů s odstraněním kořenů strojně průměru kmene do 100 mm v rovině nebo ve svahu sklonu terénu přes 1:5, při celkové ploše přes 100 do 500 m2</t>
  </si>
  <si>
    <t>m2</t>
  </si>
  <si>
    <t>4</t>
  </si>
  <si>
    <t>1656977074</t>
  </si>
  <si>
    <t>Online PSC</t>
  </si>
  <si>
    <t>https://podminky.urs.cz/item/CS_URS_2024_01/111251202</t>
  </si>
  <si>
    <t>VV</t>
  </si>
  <si>
    <t>150</t>
  </si>
  <si>
    <t>112101101</t>
  </si>
  <si>
    <t>Odstranění stromů s odřezáním kmene a s odvětvením listnatých, průměru kmene přes 100 do 300 mm</t>
  </si>
  <si>
    <t>kus</t>
  </si>
  <si>
    <t>2089364968</t>
  </si>
  <si>
    <t>https://podminky.urs.cz/item/CS_URS_2024_01/112101101</t>
  </si>
  <si>
    <t>11</t>
  </si>
  <si>
    <t>3</t>
  </si>
  <si>
    <t>1121011011</t>
  </si>
  <si>
    <t>Odstranění stromů listnatých průměru kmene přes 100 do 300 mm-úprava ponechaných torz</t>
  </si>
  <si>
    <t>1061406085</t>
  </si>
  <si>
    <t>112101103</t>
  </si>
  <si>
    <t>Odstranění stromů s odřezáním kmene a s odvětvením listnatých, průměru kmene přes 500 do 700 mm</t>
  </si>
  <si>
    <t>449322831</t>
  </si>
  <si>
    <t>https://podminky.urs.cz/item/CS_URS_2024_01/112101103</t>
  </si>
  <si>
    <t>5</t>
  </si>
  <si>
    <t>112101121</t>
  </si>
  <si>
    <t>Odstranění stromů s odřezáním kmene a s odvětvením jehličnatých bez odkornění, průměru kmene přes 100 do 300 mm</t>
  </si>
  <si>
    <t>2045496897</t>
  </si>
  <si>
    <t>https://podminky.urs.cz/item/CS_URS_2024_01/112101121</t>
  </si>
  <si>
    <t>10</t>
  </si>
  <si>
    <t>6</t>
  </si>
  <si>
    <t>112101123</t>
  </si>
  <si>
    <t>Odstranění stromů s odřezáním kmene a s odvětvením jehličnatých bez odkornění, průměru kmene přes 500 do 700 mm</t>
  </si>
  <si>
    <t>-331878245</t>
  </si>
  <si>
    <t>https://podminky.urs.cz/item/CS_URS_2024_01/112101123</t>
  </si>
  <si>
    <t>7</t>
  </si>
  <si>
    <t>112101124</t>
  </si>
  <si>
    <t>Odstranění stromů s odřezáním kmene a s odvětvením jehličnatých bez odkornění, průměru kmene přes 700 do 900 mm</t>
  </si>
  <si>
    <t>658738527</t>
  </si>
  <si>
    <t>https://podminky.urs.cz/item/CS_URS_2024_01/112101124</t>
  </si>
  <si>
    <t>8</t>
  </si>
  <si>
    <t>112251101</t>
  </si>
  <si>
    <t>Odstranění pařezů strojně s jejich vykopáním nebo vytrháním průměru přes 100 do 300 mm</t>
  </si>
  <si>
    <t>1337136492</t>
  </si>
  <si>
    <t>https://podminky.urs.cz/item/CS_URS_2024_01/112251101</t>
  </si>
  <si>
    <t>11+10</t>
  </si>
  <si>
    <t>9</t>
  </si>
  <si>
    <t>112251103</t>
  </si>
  <si>
    <t>Odstranění pařezů strojně s jejich vykopáním nebo vytrháním průměru přes 500 do 700 mm</t>
  </si>
  <si>
    <t>-2005777313</t>
  </si>
  <si>
    <t>https://podminky.urs.cz/item/CS_URS_2024_01/112251103</t>
  </si>
  <si>
    <t>5+5</t>
  </si>
  <si>
    <t>112251104</t>
  </si>
  <si>
    <t>Odstranění pařezů strojně s jejich vykopáním nebo vytrháním průměru přes 700 do 900 mm</t>
  </si>
  <si>
    <t>-1229291809</t>
  </si>
  <si>
    <t>https://podminky.urs.cz/item/CS_URS_2024_01/112251104</t>
  </si>
  <si>
    <t>122151106</t>
  </si>
  <si>
    <t>Odkopávky a prokopávky nezapažené strojně v hornině třídy těžitelnosti I skupiny 1 a 2 přes 1 000 do 5 000 m3</t>
  </si>
  <si>
    <t>m3</t>
  </si>
  <si>
    <t>-568071418</t>
  </si>
  <si>
    <t>https://podminky.urs.cz/item/CS_URS_2024_01/122151106</t>
  </si>
  <si>
    <t>0,5*7,3*4+0,5*7,3*6</t>
  </si>
  <si>
    <t>0,5*4,8*6+0,5*4,8*6,2+0,5*11,5*6,2+0,5*11,5*4,9+0,5*6,2*4,9+0,5*6,2*4</t>
  </si>
  <si>
    <t>0,5*3,4*32+0,5*3,4*16,2+0,5*2,5*16,2+0,5*2,5*22,2+0,5*10,2*16+0,5*10,2*16,3</t>
  </si>
  <si>
    <t>0,5*8*26+0,5*8*25,2+0,5*10,5*25,2+0,5*10,5*23,5+0,5*6,7*23,5+0,5*6,7*32</t>
  </si>
  <si>
    <t>0,5*11*28+0,5*11*27,8+0,5*9,1*27,8+0,5*9,1*26,1+0,5*8,4*26,1+0,5*8,4*30</t>
  </si>
  <si>
    <t>0,5*8,2*11+0,5*8,2*13+0,5*7,3*13+0,5*7,3*12+0,5*10,9*28,9+0,5*10,9*28</t>
  </si>
  <si>
    <t>0,5*7,9*23,2+0,5*7,9*28,9+0,5*6,7*2+0,5*6,7*7,7+0,5*11,7*7,7+0,5*11,7*11</t>
  </si>
  <si>
    <t>Součet</t>
  </si>
  <si>
    <t>1221514031</t>
  </si>
  <si>
    <t>Vykopávky v zemnících na suchu strojně zapažených i nezapažených v hornině třídy těžitelnosti I skupiny 1 a 2 přes 50 do 100 m3</t>
  </si>
  <si>
    <t>-332838392</t>
  </si>
  <si>
    <t>974,125/10</t>
  </si>
  <si>
    <t>13</t>
  </si>
  <si>
    <t>166151101</t>
  </si>
  <si>
    <t>Přehození neulehlého výkopku strojně z horniny třídy těžitelnosti I, skupiny 1 až 3</t>
  </si>
  <si>
    <t>-969180546</t>
  </si>
  <si>
    <t>https://podminky.urs.cz/item/CS_URS_2024_01/166151101</t>
  </si>
  <si>
    <t>775,465</t>
  </si>
  <si>
    <t>14</t>
  </si>
  <si>
    <t>167151111</t>
  </si>
  <si>
    <t>Nakládání, skládání a překládání neulehlého výkopku nebo sypaniny strojně nakládání, množství přes 100 m3, z hornin třídy těžitelnosti I, skupiny 1 až 3</t>
  </si>
  <si>
    <t>-1153986493</t>
  </si>
  <si>
    <t>https://podminky.urs.cz/item/CS_URS_2024_01/167151111</t>
  </si>
  <si>
    <t>2733,47</t>
  </si>
  <si>
    <t>15</t>
  </si>
  <si>
    <t>171103201</t>
  </si>
  <si>
    <t>Uložení netříděných sypanin do zemních hrází z hornin třídy těžitelnosti I a II, skupiny 1 až 4 pro jakoukoliv šířku koruny přehradních a jiných vodních nádrží se zhutněním do 100 % PS - koef. C s příměsí jílové hlíny do 20 % objemu</t>
  </si>
  <si>
    <t>-1584745406</t>
  </si>
  <si>
    <t>https://podminky.urs.cz/item/CS_URS_2024_01/171103201</t>
  </si>
  <si>
    <t>0,5*13,5*7,5+0,5*13,5*1,6+0,5*6,2*1,6+0,5*6,2*1+0,5*7,3*1+0,5*7,3*2</t>
  </si>
  <si>
    <t>0,5*2,5*7,5+0,5*2,5*8,8+0,5*10,2*5+0,5*10,2*5,6+0,5*6,8*6+0,5*6,8*7,5</t>
  </si>
  <si>
    <t>0,5*12,5*8,4+0,5*12,5*8,2+0,5*7,7*8,2+0,5*7,7*9,2+0,5*3,4*9,2+0,5*3,4*7,5</t>
  </si>
  <si>
    <t>0,5*11*4,4+0,5*11*3,6+0,5*9,1*3,6+0,5*9,1*5+0,5*8,4*5+0,5*8,4*7+0,5*11*9+0,5*11*8,4</t>
  </si>
  <si>
    <t>0,5*9,2*1,3+0,5*9,2*2,5+0,5*8,3*2,5+0,5*8,3*2,8+0,5*10,9*4,6+0,5*10,9*4,4</t>
  </si>
  <si>
    <t>0,5*7,9*4,7+0,5*7,9*4,6+0,5*6,7*1+0,5*6,7*1,1+0,5*11,7*1,1+0,5*11,7*1,3</t>
  </si>
  <si>
    <t>16</t>
  </si>
  <si>
    <t>1711032011</t>
  </si>
  <si>
    <t>Uložení sypanin z horniny třídy těžitelnosti I a II skupiny 1 až 4 do hrází nádrží se zhutněním 100 % PS C s příměsí jílu do 20 %,vč.nákupu,nakládání a dovozu</t>
  </si>
  <si>
    <t>-723228520</t>
  </si>
  <si>
    <t>0,5*3,8*15+0,5*3,8*7,5+0,5*10,5*7,5+0,5*10,5*3,8+0,5*6,2*3,8+0,5*6,2*4+0,5*7,3*4+0,5*7,3*6</t>
  </si>
  <si>
    <t>0,5*2,4*16,7+0,5*2,4*20,1+0,5*1,5*20,1+0,5*1,5*18,60+0,5*10,2*18,6+0,5*10,2*19</t>
  </si>
  <si>
    <t>0,5*7*15+0,5*7*18,3+0,5*9,5*18,3+0,5*9,5*16,8+0,5*5,7*16,8+0,5*5,7*16,7</t>
  </si>
  <si>
    <t>0,5*11*17,2+0,5*11*14,1+0,5*9,1*14,1+0,5*9,1*19,8+0,5*8,4*19,8+0,5*8,4*23,6</t>
  </si>
  <si>
    <t>0,5*7,2*6,8+0,5*7,2*7+0,5*6,3*7+0,5*6,3*7+0,5*10,9*12,3+0,5*10,9*17,2</t>
  </si>
  <si>
    <t>0,5*7,9*13,1+0,5*7,9*12,3+0,5*6,7*1+0,5*6,7*5,8+0,5*11,7*5,8+0,5*11,7*6,8</t>
  </si>
  <si>
    <t>17</t>
  </si>
  <si>
    <t>1712012311</t>
  </si>
  <si>
    <t>Poplatek za uložení zeminy a kamení na recyklační skládce (skládkovné) kód odpadu 17 05 04,vč.naložení,přemístění a uložení</t>
  </si>
  <si>
    <t>t</t>
  </si>
  <si>
    <t>445835788</t>
  </si>
  <si>
    <t>1,8*(2733,47-775,465)</t>
  </si>
  <si>
    <t>18</t>
  </si>
  <si>
    <t>181411142</t>
  </si>
  <si>
    <t>Založení trávníku na půdě předem připravené plochy do 1000 m2 výsevem včetně utažení parterového na svahu přes 1:5 do 1:2</t>
  </si>
  <si>
    <t>1572283223</t>
  </si>
  <si>
    <t>https://podminky.urs.cz/item/CS_URS_2024_01/181411142</t>
  </si>
  <si>
    <t>974,125</t>
  </si>
  <si>
    <t>19</t>
  </si>
  <si>
    <t>M</t>
  </si>
  <si>
    <t>00572474</t>
  </si>
  <si>
    <t>osivo směs travní krajinná-svahová</t>
  </si>
  <si>
    <t>kg</t>
  </si>
  <si>
    <t>85211110</t>
  </si>
  <si>
    <t>1,01*0,02*974,125</t>
  </si>
  <si>
    <t>20</t>
  </si>
  <si>
    <t>181951112</t>
  </si>
  <si>
    <t>Úprava pláně vyrovnáním výškových rozdílů strojně v hornině třídy těžitelnosti I, skupiny 1 až 3 se zhutněním</t>
  </si>
  <si>
    <t>1529620305</t>
  </si>
  <si>
    <t>https://podminky.urs.cz/item/CS_URS_2024_01/181951112</t>
  </si>
  <si>
    <t>3*145+3*24</t>
  </si>
  <si>
    <t>182151111</t>
  </si>
  <si>
    <t>Svahování trvalých svahů do projektovaných profilů strojně s potřebným přemístěním výkopku při svahování v zářezech v hornině třídy těžitelnosti I, skupiny 1 až 3</t>
  </si>
  <si>
    <t>1207348566</t>
  </si>
  <si>
    <t>https://podminky.urs.cz/item/CS_URS_2024_01/182151111</t>
  </si>
  <si>
    <t>300</t>
  </si>
  <si>
    <t>22</t>
  </si>
  <si>
    <t>182251101</t>
  </si>
  <si>
    <t>Svahování trvalých svahů do projektovaných profilů strojně s potřebným přemístěním výkopku při svahování násypů v jakékoliv hornině</t>
  </si>
  <si>
    <t>-1609544244</t>
  </si>
  <si>
    <t>https://podminky.urs.cz/item/CS_URS_2024_01/182251101</t>
  </si>
  <si>
    <t>974,125+929,561</t>
  </si>
  <si>
    <t>23</t>
  </si>
  <si>
    <t>182351133</t>
  </si>
  <si>
    <t>Rozprostření a urovnání ornice ve svahu sklonu přes 1:5 strojně při souvislé ploše přes 500 m2, tl. vrstvy do 200 mm</t>
  </si>
  <si>
    <t>2859856</t>
  </si>
  <si>
    <t>https://podminky.urs.cz/item/CS_URS_2024_01/182351133</t>
  </si>
  <si>
    <t>0,5*6,8*7+0,5*6,8*5+0,5*13,5*5+0,5*7,3*5+0,5*7,3*8</t>
  </si>
  <si>
    <t>0,5*7,7*8+0,5*7,7*8+0,5*3,4*8+0,5*3,4*7+0,5*2,5*7+0,5*2,5*8+0,5*10,2*8+0,5*10,2*7</t>
  </si>
  <si>
    <t>0,5*9,1*6+0,5*9,1*6,5+0,5*8,4*6,5+0,5*8,4*8+0,5*11*8+0,5*11*8+0,5*12,5*8+0,5*12,5*8</t>
  </si>
  <si>
    <t>0,5*9,2*5,5+0,5*8,3*5,5+0,5*8,3*6,5+0,5*10,9*7+0,5*10,9*6,5+0,5*11*6,5+0,5*11*6</t>
  </si>
  <si>
    <t>0,5*7,9*6,5+0,5*7,9*7+0,5*6,7*3+0,5*6,7*4,5+0,5*11,7*4,5+0,5*11,7*4++0,5*9,2*4</t>
  </si>
  <si>
    <t>Vodorovné konstrukce</t>
  </si>
  <si>
    <t>24</t>
  </si>
  <si>
    <t>457532111</t>
  </si>
  <si>
    <t>Filtrační vrstvy jakékoliv tloušťky a sklonu z hrubého drceného kameniva se zhutněním do 10 pojezdů/m3, frakce od 4-8 do 22-32 mm</t>
  </si>
  <si>
    <t>-427866509</t>
  </si>
  <si>
    <t>https://podminky.urs.cz/item/CS_URS_2024_01/457532111</t>
  </si>
  <si>
    <t>0,5*3,8*0,5+0,5*3,8*0,5+0,5*10,5*0,5+0,5*10,5*0,5</t>
  </si>
  <si>
    <t>0,5*2,4*0,7+0,5*2,4*0,8+0,5*1,5*0,8+0,5*1,5*0,75+0,5*10,2*0,75+0,5*10,2*0,5</t>
  </si>
  <si>
    <t>0,5*7*0,85+0,5*7*0,85+0,5*9,5*0,85+0,5*9,5*0,7+0,5*5,7*0,7+0,5*5,7*0,7</t>
  </si>
  <si>
    <t>0,5*11*0,6+0,5*11*0,65+0,5*9,1*0,65+0,5*9,1*0,7+0,5*8,4*0,7+0,5*8,4*0,85</t>
  </si>
  <si>
    <t>0,5*7,2*0,35+0,5*7,2*0,5+0,5*6,3*0,5+0,5*6,3*0,45+0,5*10,9*0,6+0,5*10,9*0,6</t>
  </si>
  <si>
    <t>0,5*7,9*0,45+0,5*7,9*0,6+0,5*6,7*0,1+0,5*6,7*0,3+0,5*11,7*0,3+0,5*11,7*0,35</t>
  </si>
  <si>
    <t>0,1*0,25*(138+8)+0,6*0,15*(138+8)</t>
  </si>
  <si>
    <t>25</t>
  </si>
  <si>
    <t>457532112</t>
  </si>
  <si>
    <t>Filtrační vrstvy jakékoliv tloušťky a sklonu z hrubého drceného kameniva se zhutněním do 10 pojezdů/m3, frakce od 16-63 do 32-63 mm</t>
  </si>
  <si>
    <t>-1047309226</t>
  </si>
  <si>
    <t>https://podminky.urs.cz/item/CS_URS_2024_01/457532112</t>
  </si>
  <si>
    <t>0,5*0,3*(138+8)</t>
  </si>
  <si>
    <t>26</t>
  </si>
  <si>
    <t>463212111</t>
  </si>
  <si>
    <t>Rovnanina z lomového kamene upraveného, tříděného jakékoliv tloušťky rovnaniny s vyklínováním spár a dutin úlomky kamene</t>
  </si>
  <si>
    <t>-2117378835</t>
  </si>
  <si>
    <t>https://podminky.urs.cz/item/CS_URS_2024_01/463212111</t>
  </si>
  <si>
    <t>0,5*10,5*2,8+0,5*10,5*1,8</t>
  </si>
  <si>
    <t>0,5*1,5*2,9+0,5*1,5*2,8+0,5*10,2*2,8+0,5*10,2*2+0,5*3,8*2+0,5*3,8*2,8</t>
  </si>
  <si>
    <t>0,5*9,5*3,1+0,5*9,5*2,7+0,5*5,7*2,7+0,5*5,7*2,5+0,5*2,4*2,5+0,5*2,4*2,9</t>
  </si>
  <si>
    <t>0,5*11*2,4+0,5*11*2,5+0,5*9,1*2,5+0,5*9,1*2,6+0,5*8,4*2,6+0,5*8,4*3+0,5*7*3+0,5*7*3,1</t>
  </si>
  <si>
    <t>0,5*7,2*2+0,5*7,2*2+0,5*6,3*2+0,5*6,3*1,8+0,5*10,9*2,2+0,5*10,9*2,4</t>
  </si>
  <si>
    <t>0,5*7,9*1,8+0,5*7,9*2,2+0,5*6,7*0,5+0,5*6,7*2,2+0,5*11,7*2,2+0,5*11,7*2</t>
  </si>
  <si>
    <t>27</t>
  </si>
  <si>
    <t>463212191</t>
  </si>
  <si>
    <t>Rovnanina z lomového kamene upraveného, tříděného Příplatek k cenám za vypracování líce</t>
  </si>
  <si>
    <t>-1075533576</t>
  </si>
  <si>
    <t>https://podminky.urs.cz/item/CS_URS_2024_01/463212191</t>
  </si>
  <si>
    <t>306,755/0,33</t>
  </si>
  <si>
    <t>Komunikace pozemní</t>
  </si>
  <si>
    <t>28</t>
  </si>
  <si>
    <t>564762111</t>
  </si>
  <si>
    <t>Podklad nebo kryt z vibrovaného štěrku VŠ s rozprostřením, vlhčením a zhutněním, po zhutnění tl. 200 mm</t>
  </si>
  <si>
    <t>925121842</t>
  </si>
  <si>
    <t>https://podminky.urs.cz/item/CS_URS_2024_01/564762111</t>
  </si>
  <si>
    <t>3*24</t>
  </si>
  <si>
    <t>29</t>
  </si>
  <si>
    <t>571906111</t>
  </si>
  <si>
    <t>Posyp podkladu nebo krytu s rozprostřením a zhutněním kamenivem drceným nebo těženým, v množství přes 25 do 30 kg/m2</t>
  </si>
  <si>
    <t>1348511829</t>
  </si>
  <si>
    <t>https://podminky.urs.cz/item/CS_URS_2024_01/571906111</t>
  </si>
  <si>
    <t>Trubní vedení</t>
  </si>
  <si>
    <t>30</t>
  </si>
  <si>
    <t>8712181131</t>
  </si>
  <si>
    <t>Kladení drenážního potrubí z flexibilního PVC průměru do150 mm,včetně podchycení stáv.drenáže</t>
  </si>
  <si>
    <t>m</t>
  </si>
  <si>
    <t>-271620292</t>
  </si>
  <si>
    <t>146</t>
  </si>
  <si>
    <t>31</t>
  </si>
  <si>
    <t>28611295</t>
  </si>
  <si>
    <t>trubka drenážní flexibilní neperforovaná PVC-U SN 4 DN 160 pro meliorace, dočasné nebo odlehčovací drenáže</t>
  </si>
  <si>
    <t>1399976332</t>
  </si>
  <si>
    <t>1,01*146</t>
  </si>
  <si>
    <t>997</t>
  </si>
  <si>
    <t>Přesun sutě</t>
  </si>
  <si>
    <t>32</t>
  </si>
  <si>
    <t>9970138111</t>
  </si>
  <si>
    <t>Poplatek za uložení na recyklační skládce (skládkovné) odpadu dřevěného-kmeny, pařezy, větve,vč.naložení,přemístění a uložení</t>
  </si>
  <si>
    <t>1458959575</t>
  </si>
  <si>
    <t>150*0,04+5*0,8+11*0,4+2*1,2+5*0,8+10*0,4</t>
  </si>
  <si>
    <t>998</t>
  </si>
  <si>
    <t>Přesun hmot</t>
  </si>
  <si>
    <t>33</t>
  </si>
  <si>
    <t>998321011</t>
  </si>
  <si>
    <t>Přesun hmot pro objekty hráze přehradní zemní a kamenité dopravní vzdálenost do 500 m</t>
  </si>
  <si>
    <t>-1112681288</t>
  </si>
  <si>
    <t>https://podminky.urs.cz/item/CS_URS_2024_01/998321011</t>
  </si>
  <si>
    <t>VRN</t>
  </si>
  <si>
    <t>Vedlejší rozpočtové náklady</t>
  </si>
  <si>
    <t>VRN4</t>
  </si>
  <si>
    <t>Inženýrská činnost</t>
  </si>
  <si>
    <t>34</t>
  </si>
  <si>
    <t>0432030031</t>
  </si>
  <si>
    <t>Laboratorní rozbory zeminy</t>
  </si>
  <si>
    <t>…</t>
  </si>
  <si>
    <t>1024</t>
  </si>
  <si>
    <t>-25039804</t>
  </si>
  <si>
    <t>polryb2 - SO-2 Napouštěcí potrubí+napouštěcí objekt v korytě toku</t>
  </si>
  <si>
    <t xml:space="preserve">    3 - Svislé a kompletní konstrukce</t>
  </si>
  <si>
    <t xml:space="preserve">    9 - Ostatní konstrukce a práce-bourání</t>
  </si>
  <si>
    <t>PSV - Práce a dodávky PSV</t>
  </si>
  <si>
    <t xml:space="preserve">    783 - Dokončovací práce - nátěry</t>
  </si>
  <si>
    <t>121151103</t>
  </si>
  <si>
    <t>Sejmutí ornice strojně při souvislé ploše do 100 m2, tl. vrstvy do 200 mm</t>
  </si>
  <si>
    <t>1072093546</t>
  </si>
  <si>
    <t>https://podminky.urs.cz/item/CS_URS_2024_01/121151103</t>
  </si>
  <si>
    <t>90*1</t>
  </si>
  <si>
    <t>1151012011</t>
  </si>
  <si>
    <t>Převedení vody,vč.čerpání po dobu výstavby</t>
  </si>
  <si>
    <t>kompl</t>
  </si>
  <si>
    <t>-105204754</t>
  </si>
  <si>
    <t>122151102</t>
  </si>
  <si>
    <t>Odkopávky a prokopávky nezapažené strojně v hornině třídy těžitelnosti I skupiny 1 a 2 přes 20 do 50 m3</t>
  </si>
  <si>
    <t>-501220178</t>
  </si>
  <si>
    <t>https://podminky.urs.cz/item/CS_URS_2024_01/122151102</t>
  </si>
  <si>
    <t>2*7,5*0,8+14*1</t>
  </si>
  <si>
    <t>132151254</t>
  </si>
  <si>
    <t>Hloubení nezapažených rýh šířky přes 800 do 2 000 mm strojně s urovnáním dna do předepsaného profilu a spádu v hornině třídy těžitelnosti I skupiny 1 a 2 přes 100 do 500 m3</t>
  </si>
  <si>
    <t>-598565586</t>
  </si>
  <si>
    <t>https://podminky.urs.cz/item/CS_URS_2024_01/132151254</t>
  </si>
  <si>
    <t>16,2*1*2+37,5*1*2,9+5,8*1*2,3+23,6*1*1,2</t>
  </si>
  <si>
    <t>151102201</t>
  </si>
  <si>
    <t>Zřízení pažení stěn výkopu bez rozepření nebo vzepření při překopech inženýrských sítí plochy do 30 m2 příložné, hloubky do 4 m</t>
  </si>
  <si>
    <t>2066579023</t>
  </si>
  <si>
    <t>https://podminky.urs.cz/item/CS_URS_2024_01/151102201</t>
  </si>
  <si>
    <t>16,2*2*2+37,5*2*2,9+5,8*2,3*2</t>
  </si>
  <si>
    <t>151102211</t>
  </si>
  <si>
    <t>Odstranění pažení stěn výkopu bez rozepření nebo vzepření při překopech inženýrských sítí plochy do 30 m2 s uložením pažin na vzdálenost do 3 m od okraje výkopu příložné, hloubky do 4 m</t>
  </si>
  <si>
    <t>-624547067</t>
  </si>
  <si>
    <t>https://podminky.urs.cz/item/CS_URS_2024_01/151102211</t>
  </si>
  <si>
    <t>308,98</t>
  </si>
  <si>
    <t>-1144580470</t>
  </si>
  <si>
    <t>90*1*0,1</t>
  </si>
  <si>
    <t>1335333797</t>
  </si>
  <si>
    <t>182,81+26</t>
  </si>
  <si>
    <t>174151101</t>
  </si>
  <si>
    <t>Zásyp sypaninou z jakékoliv horniny strojně s uložením výkopku ve vrstvách se zhutněním jam, šachet, rýh nebo kolem objektů v těchto vykopávkách</t>
  </si>
  <si>
    <t>-685786074</t>
  </si>
  <si>
    <t>https://podminky.urs.cz/item/CS_URS_2024_01/174151101</t>
  </si>
  <si>
    <t>182,81-(0,55*1*16,2+0,75*1*37,5+0,75*1*5,8+15,2*1*0,75+8,4*0,55*1)</t>
  </si>
  <si>
    <t>175151101</t>
  </si>
  <si>
    <t>Obsypání potrubí strojně sypaninou z vhodných třídy těžitelnosti I a II, skupiny 1 až 4 nebo materiálem připraveným podél výkopu ve vzdálenosti do 3 m od jeho kraje, pro jakoukoliv hloubku výkopu a míru zhutnění bez prohození sypaniny</t>
  </si>
  <si>
    <t>651071467</t>
  </si>
  <si>
    <t>https://podminky.urs.cz/item/CS_URS_2024_01/175151101</t>
  </si>
  <si>
    <t>0,6*1*(37,5+5,8+15,2)</t>
  </si>
  <si>
    <t>58341334</t>
  </si>
  <si>
    <t>kamenivo drcené drobné frakce 0/2</t>
  </si>
  <si>
    <t>-617282260</t>
  </si>
  <si>
    <t>1,01*35,1*2</t>
  </si>
  <si>
    <t>181351003</t>
  </si>
  <si>
    <t>Rozprostření a urovnání ornice v rovině nebo ve svahu sklonu do 1:5 strojně při souvislé ploše do 100 m2, tl. vrstvy do 200 mm</t>
  </si>
  <si>
    <t>-827432989</t>
  </si>
  <si>
    <t>https://podminky.urs.cz/item/CS_URS_2024_01/181351003</t>
  </si>
  <si>
    <t>90</t>
  </si>
  <si>
    <t>181451121</t>
  </si>
  <si>
    <t>Založení trávníku na půdě předem připravené plochy přes 1000 m2 výsevem včetně utažení lučního v rovině nebo na svahu do 1:5</t>
  </si>
  <si>
    <t>-889168436</t>
  </si>
  <si>
    <t>https://podminky.urs.cz/item/CS_URS_2024_01/181451121</t>
  </si>
  <si>
    <t>00572472</t>
  </si>
  <si>
    <t>osivo směs travní krajinná-rovinná</t>
  </si>
  <si>
    <t>-1121773843</t>
  </si>
  <si>
    <t>P</t>
  </si>
  <si>
    <t xml:space="preserve">Poznámka k položce:_x000D_
Kostřava červená trstnatá-20%_x000D_
Kostřava červená krátce výběžkatá-10%_x000D_
Kostřava červená výběžkatá-20%_x000D_
Kostřava ovčí-10%_x000D_
Lipnice luční-20%_x000D_
Psineček tuhý-10%_x000D_
Jílek vytrvalý-10%_x000D_
</t>
  </si>
  <si>
    <t>1,01*0,02*90</t>
  </si>
  <si>
    <t>-322412336</t>
  </si>
  <si>
    <t>Likvidace zeminy zákonným způsobem, včetně odvozu, dle nabídky zhotovitele</t>
  </si>
  <si>
    <t>2009056255</t>
  </si>
  <si>
    <t>1,8*(182,81-125,405+26)</t>
  </si>
  <si>
    <t>Svislé a kompletní konstrukce</t>
  </si>
  <si>
    <t>130108201</t>
  </si>
  <si>
    <t>ocel profilová jakost S235JR (11 375) průřez U (UPN) 140</t>
  </si>
  <si>
    <t>567827995</t>
  </si>
  <si>
    <t>1,1*0,074</t>
  </si>
  <si>
    <t>130108121</t>
  </si>
  <si>
    <t xml:space="preserve">Kotvy 150x50x5,osazení,vč.dodávky </t>
  </si>
  <si>
    <t>ks</t>
  </si>
  <si>
    <t>-1842928890</t>
  </si>
  <si>
    <t>1,01*(3,1+0,95+0,6)*2</t>
  </si>
  <si>
    <t>317941123</t>
  </si>
  <si>
    <t>Osazování ocelových válcovaných nosníků na zdivu I nebo IE nebo U nebo UE nebo L č. 14 až 22 nebo výšky do 220 mm</t>
  </si>
  <si>
    <t>-1832195366</t>
  </si>
  <si>
    <t>https://podminky.urs.cz/item/CS_URS_2024_01/317941123</t>
  </si>
  <si>
    <t>0,016*(3,1+0,95+0,6)</t>
  </si>
  <si>
    <t>321213232</t>
  </si>
  <si>
    <t>Zdivo nadzákladové z lomového kamene vodních staveb přehrad, jezů a plavebních komor, spodní stavby vodních elektráren, odběrných věží a výpustných zařízení, opěrných zdí, šachet, šachtic a ostatních konstrukcí rubové z lomového kamene lomařsky upraveného se zatřením spár, na maltu cementovou MC 10</t>
  </si>
  <si>
    <t>817262335</t>
  </si>
  <si>
    <t>https://podminky.urs.cz/item/CS_URS_2024_01/321213232</t>
  </si>
  <si>
    <t>1*0,7*0,8+1,3*1,2*0,8</t>
  </si>
  <si>
    <t>321311115</t>
  </si>
  <si>
    <t>Konstrukce vodních staveb z betonu přehrad, jezů a plavebních komor, spodní stavby vodních elektráren, jader přehrad, odběrných věží a výpustných zařízení, opěrných zdí, šachet, šachtic a ostatních konstrukcí prostého pro prostředí s mrazovými cykly tř. C 25/30</t>
  </si>
  <si>
    <t>-1584264830</t>
  </si>
  <si>
    <t>https://podminky.urs.cz/item/CS_URS_2024_01/321311115</t>
  </si>
  <si>
    <t>1*0,6*(1,3+3,1+0,6)+0,6*0,8*0,5*2</t>
  </si>
  <si>
    <t>321321115</t>
  </si>
  <si>
    <t>Konstrukce vodních staveb z betonu přehrad, jezů a plavebních komor, spodní stavby vodních elektráren, jader přehrad, odběrných věží a výpustných zařízení, opěrných zdí, šachet, šachtic a ostatních konstrukcí železového pro prostředí s mrazovými cykly tř. C 25/30</t>
  </si>
  <si>
    <t>685618309</t>
  </si>
  <si>
    <t>https://podminky.urs.cz/item/CS_URS_2024_01/321321115</t>
  </si>
  <si>
    <t>2,3*0,3*1,6</t>
  </si>
  <si>
    <t>321351010</t>
  </si>
  <si>
    <t>Bednění konstrukcí z betonu prostého nebo železového vodních staveb přehrad, jezů a plavebních komor, spodní stavby vodních elektráren, jader přehrad, odběrných věží a výpustných zařízení, opěrných zdí, šachet, šachtic a ostatních konstrukcí zřízení ploch rovinných</t>
  </si>
  <si>
    <t>1171377038</t>
  </si>
  <si>
    <t>https://podminky.urs.cz/item/CS_URS_2024_01/321351010</t>
  </si>
  <si>
    <t>1*2*(1,3+3,1+0,6)+2*1*0,6+0,6*0,8*0,5*4</t>
  </si>
  <si>
    <t>2,3*1,6*2+0,3*1,6*2</t>
  </si>
  <si>
    <t>321352010</t>
  </si>
  <si>
    <t>Bednění konstrukcí z betonu prostého nebo železového vodních staveb přehrad, jezů a plavebních komor, spodní stavby vodních elektráren, jader přehrad, odběrných věží a výpustných zařízení, opěrných zdí, šachet, šachtic a ostatních konstrukcí odstranění ploch rovinných</t>
  </si>
  <si>
    <t>425790007</t>
  </si>
  <si>
    <t>https://podminky.urs.cz/item/CS_URS_2024_01/321352010</t>
  </si>
  <si>
    <t>20,48</t>
  </si>
  <si>
    <t>321368211</t>
  </si>
  <si>
    <t>Výztuž železobetonových konstrukcí vodních staveb přehrad, jezů a plavebních komor, spodní stavby vodních elektráren, jader přehrad, odběrných věží a výpustných zařízení, opěrných zdí, šachet, šachtic a ostatních konstrukcí svařované sítě z ocelových tažených drátů jakéhokoliv druhu oceli jakéhokoliv průměru a roztečí</t>
  </si>
  <si>
    <t>-1823821520</t>
  </si>
  <si>
    <t>https://podminky.urs.cz/item/CS_URS_2024_01/321368211</t>
  </si>
  <si>
    <t>1,1*2,3*1,6*2*0,006</t>
  </si>
  <si>
    <t>1,1*1*1,2*(16,2+8,4)*0,006</t>
  </si>
  <si>
    <t>451541111</t>
  </si>
  <si>
    <t>Lože pod potrubí, stoky a drobné objekty v otevřeném výkopu ze štěrkodrtě 0-63 mm</t>
  </si>
  <si>
    <t>1957188176</t>
  </si>
  <si>
    <t>https://podminky.urs.cz/item/CS_URS_2024_01/451541111</t>
  </si>
  <si>
    <t>0,15*1*(37,5+5,8+15,2)</t>
  </si>
  <si>
    <t>452112112</t>
  </si>
  <si>
    <t>Osazení betonových dílců prstenců nebo rámů pod poklopy a mříže, výšky do 100 mm</t>
  </si>
  <si>
    <t>-728571883</t>
  </si>
  <si>
    <t>https://podminky.urs.cz/item/CS_URS_2024_01/452112112</t>
  </si>
  <si>
    <t>2+2+3+1</t>
  </si>
  <si>
    <t>59224011</t>
  </si>
  <si>
    <t>prstenec šachtový vyrovnávací betonový 625x100x60mm</t>
  </si>
  <si>
    <t>-685439391</t>
  </si>
  <si>
    <t>1,01*8</t>
  </si>
  <si>
    <t>452311151</t>
  </si>
  <si>
    <t>Podkladní a zajišťovací konstrukce z betonu prostého v otevřeném výkopu bez zvýšených nároků na prostředí desky pod potrubí, stoky a drobné objekty z betonu tř. C 20/25</t>
  </si>
  <si>
    <t>313774211</t>
  </si>
  <si>
    <t>https://podminky.urs.cz/item/CS_URS_2024_01/452311151</t>
  </si>
  <si>
    <t>0,15*1*(16,2+8,4)</t>
  </si>
  <si>
    <t>-758579282</t>
  </si>
  <si>
    <t>0,5*2*7,5</t>
  </si>
  <si>
    <t>4632121111</t>
  </si>
  <si>
    <t>Rovnanina z lomového kamene 200-500kg upraveného s vyklínováním spár úlomky kamene</t>
  </si>
  <si>
    <t>441542062</t>
  </si>
  <si>
    <t>0,6*1*3,1+1*1*1,9</t>
  </si>
  <si>
    <t>-1203826303</t>
  </si>
  <si>
    <t>2*7,5+3,76/0,6</t>
  </si>
  <si>
    <t>8173741111</t>
  </si>
  <si>
    <t>Provedení útesů na potrubí PVC UR 2 DN300</t>
  </si>
  <si>
    <t>-1956039711</t>
  </si>
  <si>
    <t>28617269</t>
  </si>
  <si>
    <t>trubka kanalizační PP korugovaná DN 300x6000mm SN12</t>
  </si>
  <si>
    <t>-855872304</t>
  </si>
  <si>
    <t>1,01*83,1</t>
  </si>
  <si>
    <t>35</t>
  </si>
  <si>
    <t>871370420</t>
  </si>
  <si>
    <t>Montáž kanalizačního potrubí z polypropylenu PP korugovaného nebo žebrovaného SN 12 DN 300</t>
  </si>
  <si>
    <t>-525645544</t>
  </si>
  <si>
    <t>https://podminky.urs.cz/item/CS_URS_2024_01/871370420</t>
  </si>
  <si>
    <t>83,1</t>
  </si>
  <si>
    <t>36</t>
  </si>
  <si>
    <t>894118001</t>
  </si>
  <si>
    <t>Šachty kanalizační zděné Příplatek k cenám za každých dalších 0,60 m výšky vstupu</t>
  </si>
  <si>
    <t>-2124565539</t>
  </si>
  <si>
    <t>https://podminky.urs.cz/item/CS_URS_2024_01/894118001</t>
  </si>
  <si>
    <t>2+3+3</t>
  </si>
  <si>
    <t>37</t>
  </si>
  <si>
    <t>894411221</t>
  </si>
  <si>
    <t>Zřízení šachet kanalizačních z betonových dílců výšky vstupu do 1,50 m s obložením dna kameninou nebo kanalizačními cihlami, na potrubí DN přes 200 do 300</t>
  </si>
  <si>
    <t>-1638972673</t>
  </si>
  <si>
    <t>https://podminky.urs.cz/item/CS_URS_2024_01/894411221</t>
  </si>
  <si>
    <t>38</t>
  </si>
  <si>
    <t>59224000</t>
  </si>
  <si>
    <t>dílec betonový pro vstupní šachty 100x25x9cm</t>
  </si>
  <si>
    <t>406868914</t>
  </si>
  <si>
    <t>1,01*(2+4+3)</t>
  </si>
  <si>
    <t>39</t>
  </si>
  <si>
    <t>59224006</t>
  </si>
  <si>
    <t>dílec betonový pro vstupní šachty-kónus+ kapsové stupadlo 100/62,5x60x9cm</t>
  </si>
  <si>
    <t>1071482273</t>
  </si>
  <si>
    <t>1,01*4</t>
  </si>
  <si>
    <t>40</t>
  </si>
  <si>
    <t>899104112</t>
  </si>
  <si>
    <t>Osazení poklopů litinových, ocelových nebo železobetonových včetně rámů pro třídu zatížení D400, E600</t>
  </si>
  <si>
    <t>1273602144</t>
  </si>
  <si>
    <t>https://podminky.urs.cz/item/CS_URS_2024_01/899104112</t>
  </si>
  <si>
    <t>41</t>
  </si>
  <si>
    <t>28661935</t>
  </si>
  <si>
    <t>poklop šachtový litinový DN 600 pro třídu zatížení D400</t>
  </si>
  <si>
    <t>-684828980</t>
  </si>
  <si>
    <t>42</t>
  </si>
  <si>
    <t>899633151</t>
  </si>
  <si>
    <t>Obetonování potrubí nebo zdiva stok betonem železovým v otevřeném výkopu bez zvláštních nároků na prostředí tř. C 20/25</t>
  </si>
  <si>
    <t>-589504864</t>
  </si>
  <si>
    <t>https://podminky.urs.cz/item/CS_URS_2024_01/899633151</t>
  </si>
  <si>
    <t>0,4*1*(16,2+8,4)</t>
  </si>
  <si>
    <t>Ostatní konstrukce a práce-bourání</t>
  </si>
  <si>
    <t>43</t>
  </si>
  <si>
    <t>9349561271</t>
  </si>
  <si>
    <t>Hradítka z dubového dřeva tl 100 mm</t>
  </si>
  <si>
    <t>-1481448079</t>
  </si>
  <si>
    <t>3,7*0,16</t>
  </si>
  <si>
    <t>44</t>
  </si>
  <si>
    <t>998276101</t>
  </si>
  <si>
    <t>Přesun hmot pro trubní vedení hloubené z trub z plastických hmot nebo sklolaminátových pro vodovody, kanalizace, teplovody, produktovody v otevřeném výkopu dopravní vzdálenost do 15 m</t>
  </si>
  <si>
    <t>410794869</t>
  </si>
  <si>
    <t>https://podminky.urs.cz/item/CS_URS_2024_01/998276101</t>
  </si>
  <si>
    <t>PSV</t>
  </si>
  <si>
    <t>Práce a dodávky PSV</t>
  </si>
  <si>
    <t>783</t>
  </si>
  <si>
    <t>Dokončovací práce - nátěry</t>
  </si>
  <si>
    <t>45</t>
  </si>
  <si>
    <t>783244101</t>
  </si>
  <si>
    <t>Základní nátěr tesařských konstrukcí jednonásobný polyuretanový</t>
  </si>
  <si>
    <t>897454839</t>
  </si>
  <si>
    <t>1,956</t>
  </si>
  <si>
    <t>46</t>
  </si>
  <si>
    <t>783247101</t>
  </si>
  <si>
    <t>Krycí nátěr tesařských konstrukcí jednonásobný polyuretanový</t>
  </si>
  <si>
    <t>-2061349014</t>
  </si>
  <si>
    <t>polryb3 - SO-3 Požerák+odtokové potrubí</t>
  </si>
  <si>
    <t>2015999733</t>
  </si>
  <si>
    <t>122151101</t>
  </si>
  <si>
    <t>Odkopávky a prokopávky nezapažené strojně v hornině třídy těžitelnosti I skupiny 1 a 2 do 20 m3</t>
  </si>
  <si>
    <t>-1865047779</t>
  </si>
  <si>
    <t>https://podminky.urs.cz/item/CS_URS_2024_01/122151101</t>
  </si>
  <si>
    <t>15*1,1*0,6</t>
  </si>
  <si>
    <t>132151252</t>
  </si>
  <si>
    <t>Hloubení nezapažených rýh šířky přes 800 do 2 000 mm strojně s urovnáním dna do předepsaného profilu a spádu v hornině třídy těžitelnosti I skupiny 1 a 2 přes 20 do 50 m3</t>
  </si>
  <si>
    <t>876489543</t>
  </si>
  <si>
    <t>https://podminky.urs.cz/item/CS_URS_2024_01/132151252</t>
  </si>
  <si>
    <t>2,8*0,6*0,8*2</t>
  </si>
  <si>
    <t>1,5*1,2*1,1</t>
  </si>
  <si>
    <t>0,75*0,7*1</t>
  </si>
  <si>
    <t>1,2*1,2*15,5</t>
  </si>
  <si>
    <t>1297074887</t>
  </si>
  <si>
    <t>9,9+24,825+2,688</t>
  </si>
  <si>
    <t>837522849</t>
  </si>
  <si>
    <t>34,725+2,688</t>
  </si>
  <si>
    <t>795533874</t>
  </si>
  <si>
    <t>1,8*34,725+1,8*2,688</t>
  </si>
  <si>
    <t>-42709717</t>
  </si>
  <si>
    <t>15,5*2</t>
  </si>
  <si>
    <t>13010812</t>
  </si>
  <si>
    <t>ocel profilová jakost S235JR (11 375) průřez U (UPN) 65,vč.pozinkování</t>
  </si>
  <si>
    <t>-166079417</t>
  </si>
  <si>
    <t>1,1*0,0071*(2,7*4+0,8*2)</t>
  </si>
  <si>
    <t>-1646914057</t>
  </si>
  <si>
    <t>1,01*(2,7*4+2*0,8)*2</t>
  </si>
  <si>
    <t>317941121</t>
  </si>
  <si>
    <t>Osazování ocelových válcovaných nosníků na zdivu I nebo IE nebo U nebo UE nebo L do č. 12 nebo výšky do 120 mm</t>
  </si>
  <si>
    <t>474257172</t>
  </si>
  <si>
    <t>https://podminky.urs.cz/item/CS_URS_2024_01/317941121</t>
  </si>
  <si>
    <t>0,0071*(2,7*4+0,8*2)</t>
  </si>
  <si>
    <t>-1758404607</t>
  </si>
  <si>
    <t>0,525</t>
  </si>
  <si>
    <t>-333406960</t>
  </si>
  <si>
    <t>321321116</t>
  </si>
  <si>
    <t>Konstrukce vodních staveb z betonu přehrad, jezů a plavebních komor, spodní stavby vodních elektráren, jader přehrad, odběrných věží a výpustných zařízení, opěrných zdí, šachet, šachtic a ostatních konstrukcí železového pro prostředí s mrazovými cykly tř. C 30/37</t>
  </si>
  <si>
    <t>-314434025</t>
  </si>
  <si>
    <t>https://podminky.urs.cz/item/CS_URS_2024_01/321321116</t>
  </si>
  <si>
    <t>2,7*(0,2*0,95*2+0,7*0,2)</t>
  </si>
  <si>
    <t>683261262</t>
  </si>
  <si>
    <t>1*0,75+1*0,5+0,7*0,75*2</t>
  </si>
  <si>
    <t>2,7*(0,95*2+1,1+2*0,2+0,7+2*0,75)</t>
  </si>
  <si>
    <t>2,8*0,8*2+0,6*0,8*4+1,1*1,2*2+0,5*1,2*2</t>
  </si>
  <si>
    <t>997328204</t>
  </si>
  <si>
    <t>27,66</t>
  </si>
  <si>
    <t>321361101</t>
  </si>
  <si>
    <t>Výztuž železobetonových konstrukcí vodních staveb přehrad, jezů a plavebních komor, spodní stavby vodních elektráren, jader přehrad, odběrných věží a výpustných zařízení, opěrných zdí, šachet, šachtic a ostatních konstrukcí jednotlivé pruty průměru do 12 mm, z oceli 10 216 (E)</t>
  </si>
  <si>
    <t>789368390</t>
  </si>
  <si>
    <t>https://podminky.urs.cz/item/CS_URS_2024_01/321361101</t>
  </si>
  <si>
    <t>1,1*0,000616*2,7*5*(0,95+0,95+1,1)+1,1*0,000616*2,7*5*(0,95+0,6+0,7+0,6+0,95)</t>
  </si>
  <si>
    <t>321361212</t>
  </si>
  <si>
    <t>Výztuž železobetonových konstrukcí vodních staveb přehrad, jezů a plavebních komor, spodní stavby vodních elektráren, jader přehrad, odběrných věží a výpustných zařízení, opěrných zdí, šachet, šachtic a ostatních konstrukcí jednotlivé pruty přes 12 do 32 mm, z oceli 11 375 (EZ)</t>
  </si>
  <si>
    <t>-1408246199</t>
  </si>
  <si>
    <t>https://podminky.urs.cz/item/CS_URS_2024_01/321361212</t>
  </si>
  <si>
    <t>1,1*5*0,001208*(2,7+0,95)*(0,95+0,95+1,1)</t>
  </si>
  <si>
    <t>1,1*5*0,001208*(2,7+0,95+0,5)*(0,75+0,75+0,7)</t>
  </si>
  <si>
    <t>1951742938</t>
  </si>
  <si>
    <t>1,1*1,5*15,5*0,006</t>
  </si>
  <si>
    <t>-1584094250</t>
  </si>
  <si>
    <t>0,15*1,2*15,5</t>
  </si>
  <si>
    <t>869872894</t>
  </si>
  <si>
    <t>28617271</t>
  </si>
  <si>
    <t>trubka kanalizační PP korugovaná DN 500x6000mm SN12</t>
  </si>
  <si>
    <t>-146935184</t>
  </si>
  <si>
    <t>1,01*15,5</t>
  </si>
  <si>
    <t>8174241112</t>
  </si>
  <si>
    <t>Provedení útesů na potrubí UR2 DN500</t>
  </si>
  <si>
    <t>822307584</t>
  </si>
  <si>
    <t>871420420</t>
  </si>
  <si>
    <t>Montáž kanalizačního potrubí z polypropylenu PP korugovaného nebo žebrovaného SN 12 DN 500</t>
  </si>
  <si>
    <t>-287948119</t>
  </si>
  <si>
    <t>https://podminky.urs.cz/item/CS_URS_2024_01/871420420</t>
  </si>
  <si>
    <t>15,5</t>
  </si>
  <si>
    <t>-1039914655</t>
  </si>
  <si>
    <t>0,6*1,2*15,5</t>
  </si>
  <si>
    <t>934956127</t>
  </si>
  <si>
    <t>Přepadová a ochranná zařízení nádrží dřevěná hradítka (dluže požeráku) š.800 mm, bez nátěru, s potřebným kováním z dubového dřeva, tl. 50 mm</t>
  </si>
  <si>
    <t>518717071</t>
  </si>
  <si>
    <t>https://podminky.urs.cz/item/CS_URS_2024_01/934956127</t>
  </si>
  <si>
    <t>2*0,8*2,3-0,5*0,8</t>
  </si>
  <si>
    <t>R10</t>
  </si>
  <si>
    <t xml:space="preserve">Vtokové česle 740/500,osazení,vč.dodávky a pozinkování </t>
  </si>
  <si>
    <t>1381250110</t>
  </si>
  <si>
    <t>R11</t>
  </si>
  <si>
    <t xml:space="preserve">Poklop dřevěný 900x850mm včetně ocelového rámu-osazení,vč.dodávky a pozinkování a nátěrů </t>
  </si>
  <si>
    <t>58729616</t>
  </si>
  <si>
    <t>R12</t>
  </si>
  <si>
    <t xml:space="preserve">Obsluhovací lávka z ocel.nosníkůU160,dřevěných fošen tl.50mm vč.nátěru,zábradlí z TR63/5+40/5-dodávka vč.osazení,vč.pozinkování -4,5mx1,1m </t>
  </si>
  <si>
    <t>-1474794725</t>
  </si>
  <si>
    <t>-1594870256</t>
  </si>
  <si>
    <t>1204615763</t>
  </si>
  <si>
    <t>0,8*2,3*2*2,5-0,5*0,8*2,5</t>
  </si>
  <si>
    <t>1143298970</t>
  </si>
  <si>
    <t>8,2</t>
  </si>
  <si>
    <t>polryb4 - SO-4 Oprava přístupové komunikace</t>
  </si>
  <si>
    <t>Vyspravení brodu-rovnanina z lomového kamene00-500kg upraveného s vyklínováním spár úlomky kamene</t>
  </si>
  <si>
    <t>352850219</t>
  </si>
  <si>
    <t>20*0,5</t>
  </si>
  <si>
    <t>572211111</t>
  </si>
  <si>
    <t>Vyspravení výtluků a propadlých míst na krajnicích a komunikacích s rozprostřením a zhutněním kamenivem hrubým drceným</t>
  </si>
  <si>
    <t>183803122</t>
  </si>
  <si>
    <t>https://podminky.urs.cz/item/CS_URS_2024_01/572211111</t>
  </si>
  <si>
    <t>1200*3*0,25*0,50</t>
  </si>
  <si>
    <t>998225111</t>
  </si>
  <si>
    <t>Přesun hmot pro komunikace s krytem z kameniva, monolitickým betonovým nebo živičným dopravní vzdálenost do 200 m jakékoliv délky objektu</t>
  </si>
  <si>
    <t>-296453364</t>
  </si>
  <si>
    <t>https://podminky.urs.cz/item/CS_URS_2024_01/998225111</t>
  </si>
  <si>
    <t>polryb5 - SO-5 Výsadba</t>
  </si>
  <si>
    <t>000001</t>
  </si>
  <si>
    <t>dřevěné příčky spojovací ke kůlům dl.0,5m,1/2 kul.d8cm,vč.pásků na úvaz</t>
  </si>
  <si>
    <t>-1867249918</t>
  </si>
  <si>
    <t>1,01*3*33</t>
  </si>
  <si>
    <t>10321100</t>
  </si>
  <si>
    <t>zahradní substrát pro výsadbu VL</t>
  </si>
  <si>
    <t>97370136</t>
  </si>
  <si>
    <t>1,01*0,05*33</t>
  </si>
  <si>
    <t>183101214</t>
  </si>
  <si>
    <t>Hloubení jamek pro vysazování rostlin v zemině skupiny 1 až 4 s výměnou půdy z 50% v rovině nebo na svahu do 1:5, objemu přes 0,05 do 0,125 m3</t>
  </si>
  <si>
    <t>1205748332</t>
  </si>
  <si>
    <t>https://podminky.urs.cz/item/CS_URS_2024_01/183101214</t>
  </si>
  <si>
    <t>184501141</t>
  </si>
  <si>
    <t>Zhotovení obalu kmene z rákosové nebo kokosové rohože v rovině nebo na svahu do 1:5</t>
  </si>
  <si>
    <t>663303648</t>
  </si>
  <si>
    <t>https://podminky.urs.cz/item/CS_URS_2024_01/184501141</t>
  </si>
  <si>
    <t>0,6*1,5*33</t>
  </si>
  <si>
    <t>184215133</t>
  </si>
  <si>
    <t>Ukotvení dřeviny kůly v rovině nebo na svahu do 1:5 třemi kůly, délky přes 2 do 3 m</t>
  </si>
  <si>
    <t>-1554294334</t>
  </si>
  <si>
    <t>https://podminky.urs.cz/item/CS_URS_2024_01/184215133</t>
  </si>
  <si>
    <t>605912561</t>
  </si>
  <si>
    <t>kůl vyvazovací dřevěný impregnovaný D 8cm dl 2,5m</t>
  </si>
  <si>
    <t>524771045</t>
  </si>
  <si>
    <t>33*3 'Přepočtené koeficientem množství</t>
  </si>
  <si>
    <t>61894003</t>
  </si>
  <si>
    <t>rákos ohradový neloupaný 60x200cm</t>
  </si>
  <si>
    <t>-204097908</t>
  </si>
  <si>
    <t>1,01*29,7</t>
  </si>
  <si>
    <t>184801121</t>
  </si>
  <si>
    <t>Ošetření vysazených dřevin solitérních v rovině nebo na svahu do 1:5</t>
  </si>
  <si>
    <t>484010703</t>
  </si>
  <si>
    <t>https://podminky.urs.cz/item/CS_URS_2024_01/184801121</t>
  </si>
  <si>
    <t>184813121</t>
  </si>
  <si>
    <t>Ochrana dřevin před okusem zvěří ručně v rovině nebo ve svahu do 1:5, pletivem, výšky do 2 m</t>
  </si>
  <si>
    <t>48182360</t>
  </si>
  <si>
    <t>https://podminky.urs.cz/item/CS_URS_2024_01/184813121</t>
  </si>
  <si>
    <t>184911421</t>
  </si>
  <si>
    <t>Mulčování vysazených rostlin mulčovací kůrou, tl. do 100 mm v rovině nebo na svahu do 1:5</t>
  </si>
  <si>
    <t>-897638212</t>
  </si>
  <si>
    <t>https://podminky.urs.cz/item/CS_URS_2024_01/184911421</t>
  </si>
  <si>
    <t>1*1*33</t>
  </si>
  <si>
    <t>10391100</t>
  </si>
  <si>
    <t>kůra mulčovací VL</t>
  </si>
  <si>
    <t>-1252918960</t>
  </si>
  <si>
    <t>1,01*33*0,1</t>
  </si>
  <si>
    <t>3,333*0,103 'Přepočtené koeficientem množství</t>
  </si>
  <si>
    <t>185804312</t>
  </si>
  <si>
    <t>Zalití rostlin vodou plochy záhonů jednotlivě přes 20 m2</t>
  </si>
  <si>
    <t>-1861927581</t>
  </si>
  <si>
    <t>https://podminky.urs.cz/item/CS_URS_2024_01/185804312</t>
  </si>
  <si>
    <t>0,1*33</t>
  </si>
  <si>
    <t>0001</t>
  </si>
  <si>
    <t>Quercus robur, ok 10/12, bal., 2x přesaz.</t>
  </si>
  <si>
    <t>-486761320</t>
  </si>
  <si>
    <t>1,01*11</t>
  </si>
  <si>
    <t>0002</t>
  </si>
  <si>
    <t>Fraxinus excelsior, ok 10/12, bal., 2x přesaz.</t>
  </si>
  <si>
    <t>-537086901</t>
  </si>
  <si>
    <t>0003</t>
  </si>
  <si>
    <t>Salix fragilis, ok 10/12, bal., 2x přesaz.</t>
  </si>
  <si>
    <t>-1836906625</t>
  </si>
  <si>
    <t>998231311</t>
  </si>
  <si>
    <t>Přesun hmot pro sadovnické a krajinářské úpravy strojně dopravní vzdálenost do 5000 m</t>
  </si>
  <si>
    <t>-402333893</t>
  </si>
  <si>
    <t>https://podminky.urs.cz/item/CS_URS_2024_01/998231311</t>
  </si>
  <si>
    <t>polryb6 - SO-6 VON</t>
  </si>
  <si>
    <t xml:space="preserve">    0 - Vedlejší rozpočtové náklady</t>
  </si>
  <si>
    <t>012103000R</t>
  </si>
  <si>
    <t>Vytýčení hranic pozemků a stavby v terénu oprávněným zeměměřičem včetně předání protokolu o vytýčení stavby</t>
  </si>
  <si>
    <t>-384093754</t>
  </si>
  <si>
    <t>013254000R</t>
  </si>
  <si>
    <t>Dokumentace skutečného provedení ,včetně zaměření skutečného provedení stavby s podkladem katastrální mapy-3x v papírové formě +3x v digitální podobě na CD</t>
  </si>
  <si>
    <t>-1539706825</t>
  </si>
  <si>
    <t>032903000R</t>
  </si>
  <si>
    <t>Příprava a úprava staveniště, včetně staveništního zařízení a jeho následná likvidace po skončení stavby a další opatření vyplývající z výzvy objednatele a návrhu SoD</t>
  </si>
  <si>
    <t>1127564393</t>
  </si>
  <si>
    <t>042603000R</t>
  </si>
  <si>
    <t>Zpracování pasportizace stavbou dotčených ploch a objektů, měření objektů v blízkosti stavby a jejich případné statické zajištění</t>
  </si>
  <si>
    <t>969830213</t>
  </si>
  <si>
    <t>043194000R</t>
  </si>
  <si>
    <t>Provedení zkoušek a předložení výsledků těchto zkoušek a atestů k prokázání požadovaných kvalitativních parametrů díla a předložení dokumentace o shodě materiálů ve smyslu zákona č. 22/1997 Sb. ve znění pozdějších předpisů</t>
  </si>
  <si>
    <t>-694557809</t>
  </si>
  <si>
    <t>045303000R</t>
  </si>
  <si>
    <t>Protokolární předání stavbou dotčených pozemků a komunikací, uvedených do původního stavu a předání zpět jejich vlastníkům</t>
  </si>
  <si>
    <t>-2007949600</t>
  </si>
  <si>
    <t>049103000R</t>
  </si>
  <si>
    <t>Aktualizace vyjádření všech správců sítí, která pozbudou platnosti v období mezi předáním staveniště a vytýčení sítí, vytýčení všech sítí na stavbě v případě výskytu a koordinace postupu s jejich provozovateli</t>
  </si>
  <si>
    <t>-2022887153</t>
  </si>
  <si>
    <t>049113000R</t>
  </si>
  <si>
    <t>Informační publicita-plastová deska A3 s polepem,včetně osazení</t>
  </si>
  <si>
    <t>1454210996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</si>
  <si>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</si>
  <si>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</si>
  <si>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</si>
  <si>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</si>
  <si>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</si>
  <si>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</si>
  <si>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účastníka.</t>
  </si>
  <si>
    <t xml:space="preserve">Termínem "učastník"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</si>
  <si>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</si>
  <si>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</si>
  <si>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</si>
  <si>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</si>
  <si>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</si>
  <si>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</si>
  <si>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</si>
  <si>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</si>
  <si>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</si>
  <si>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</si>
  <si>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</si>
  <si>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</si>
  <si>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</si>
  <si>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</si>
  <si>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</si>
  <si>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</si>
  <si>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</si>
  <si>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účastníka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</si>
  <si>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</si>
  <si>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</si>
  <si>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</si>
  <si>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</si>
  <si>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</si>
  <si>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</si>
  <si>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</si>
  <si>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</si>
  <si>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</si>
  <si>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</si>
  <si>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</si>
  <si>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</si>
  <si>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</si>
  <si>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</si>
  <si>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</si>
  <si>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</si>
  <si>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</si>
  <si>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</si>
  <si>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</si>
  <si>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</si>
  <si>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</si>
  <si>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</si>
  <si>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</si>
  <si>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</si>
  <si>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</si>
  <si>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</si>
  <si>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Účastník je pro podání nabídky povinen vyplnit žlutě podbarvená pole: </t>
  </si>
  <si>
    <t xml:space="preserve">Pole Účastník v sestavě Rekapitulace stavby - zde účastník vyplní svůj název (název subjektu) </t>
  </si>
  <si>
    <t>Pole IČ a DIČ v sestavě Rekapitulace stavby - zde účastník vyplní svoje IČ a DIČ</t>
  </si>
  <si>
    <t>Datum v sestavě Rekapitulace stavby - zde účastník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</si>
  <si>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</si>
  <si>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</si>
  <si>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</si>
  <si>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</si>
  <si>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</si>
  <si>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</si>
  <si>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Účastník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</si>
  <si>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</si>
  <si>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</si>
  <si>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</si>
  <si>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</si>
  <si>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</si>
  <si>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</si>
  <si>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</si>
  <si>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</si>
  <si>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</si>
  <si>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</si>
  <si>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</si>
  <si>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</si>
  <si>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</si>
  <si>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</si>
  <si>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</si>
  <si>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</si>
  <si>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</si>
  <si>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</si>
  <si>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</si>
  <si>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</si>
  <si>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</si>
  <si>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</si>
  <si>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</si>
  <si>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</si>
  <si>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</si>
  <si>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</si>
  <si>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</si>
  <si>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</si>
  <si>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</si>
  <si>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</si>
  <si>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</si>
  <si>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</si>
  <si>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</si>
  <si>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</si>
  <si>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Účastník</t>
  </si>
  <si>
    <t>Účastník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</si>
  <si>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</si>
  <si>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</si>
  <si>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</si>
  <si>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</si>
  <si>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</si>
  <si>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</si>
  <si>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</si>
  <si>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</si>
  <si>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</si>
  <si>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</si>
  <si>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</si>
  <si>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</si>
  <si>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</si>
  <si>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</si>
  <si>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</si>
  <si>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</si>
  <si>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</si>
  <si>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</si>
  <si>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</si>
  <si>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</si>
  <si>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</si>
  <si>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</si>
  <si>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</si>
  <si>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</si>
  <si>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</si>
  <si>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</si>
  <si>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</si>
  <si>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</si>
  <si>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</si>
  <si>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</si>
  <si>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</si>
  <si>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</si>
  <si>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</si>
  <si>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</si>
  <si>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</si>
  <si>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</si>
  <si>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</si>
  <si>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</si>
  <si>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</si>
  <si>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</si>
  <si>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</si>
  <si>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</si>
  <si>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</si>
  <si>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</si>
  <si>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</si>
  <si>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</si>
  <si>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</si>
  <si>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</si>
  <si>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</si>
  <si>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</si>
  <si>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</si>
  <si>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</si>
  <si>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</si>
  <si>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</si>
  <si>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</si>
  <si>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</si>
  <si>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</si>
  <si>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</si>
  <si>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</si>
  <si>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</si>
  <si>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</si>
  <si>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</si>
  <si>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</si>
  <si>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</si>
  <si>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</si>
  <si>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</si>
  <si>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</si>
  <si>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</si>
  <si>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</si>
  <si>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</si>
  <si>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</si>
  <si>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</si>
  <si>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</si>
  <si>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</si>
  <si>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</si>
  <si>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</si>
  <si>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</si>
  <si>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</si>
  <si>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</si>
  <si>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</si>
  <si>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</si>
  <si>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</si>
  <si>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</si>
  <si>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</si>
  <si>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</si>
  <si>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</si>
  <si>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</si>
  <si>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</si>
  <si>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</si>
  <si>
    <t>Vyhrazená změna závazku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</si>
</sst>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5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charset val="238"/>
    </font>
    <font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  <font>
      <b/>
      <sz val="8"/>
      <color rgb="FFFF0000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9" fillId="0" borderId="0" applyNumberFormat="0" applyFill="0" applyBorder="0" applyAlignment="0" applyProtection="0"/>
  </cellStyleXfs>
  <cellXfs count="323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3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top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5" xfId="0" applyBorder="1"/>
    <xf numFmtId="0" fontId="0" fillId="0" borderId="4" xfId="0" applyBorder="1" applyAlignment="1">
      <alignment vertical="center"/>
    </xf>
    <xf numFmtId="0" fontId="16" fillId="0" borderId="6" xfId="0" applyFont="1" applyBorder="1" applyAlignment="1">
      <alignment horizontal="left" vertical="center"/>
    </xf>
    <xf numFmtId="0" fontId="0" fillId="0" borderId="6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4" xfId="0" applyFont="1" applyBorder="1" applyAlignment="1">
      <alignment vertical="center"/>
    </xf>
    <xf numFmtId="0" fontId="0" fillId="4" borderId="0" xfId="0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ill="1" applyBorder="1" applyAlignment="1">
      <alignment vertical="center"/>
    </xf>
    <xf numFmtId="0" fontId="4" fillId="4" borderId="8" xfId="0" applyFont="1" applyFill="1" applyBorder="1" applyAlignment="1">
      <alignment horizontal="center" vertical="center"/>
    </xf>
    <xf numFmtId="0" fontId="0" fillId="0" borderId="10" xfId="0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6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0" borderId="16" xfId="0" applyBorder="1" applyAlignment="1">
      <alignment vertical="center"/>
    </xf>
    <xf numFmtId="0" fontId="0" fillId="5" borderId="8" xfId="0" applyFill="1" applyBorder="1" applyAlignment="1">
      <alignment vertical="center"/>
    </xf>
    <xf numFmtId="0" fontId="20" fillId="5" borderId="9" xfId="0" applyFont="1" applyFill="1" applyBorder="1" applyAlignment="1">
      <alignment horizontal="center" vertical="center"/>
    </xf>
    <xf numFmtId="0" fontId="21" fillId="0" borderId="17" xfId="0" applyFont="1" applyBorder="1" applyAlignment="1">
      <alignment horizontal="center" vertical="center" wrapText="1"/>
    </xf>
    <xf numFmtId="0" fontId="21" fillId="0" borderId="18" xfId="0" applyFont="1" applyBorder="1" applyAlignment="1">
      <alignment horizontal="center" vertical="center" wrapText="1"/>
    </xf>
    <xf numFmtId="0" fontId="21" fillId="0" borderId="19" xfId="0" applyFont="1" applyBorder="1" applyAlignment="1">
      <alignment horizontal="center" vertical="center" wrapText="1"/>
    </xf>
    <xf numFmtId="0" fontId="0" fillId="0" borderId="12" xfId="0" applyBorder="1" applyAlignment="1">
      <alignment vertical="center"/>
    </xf>
    <xf numFmtId="0" fontId="4" fillId="0" borderId="4" xfId="0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4" fontId="22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8" fillId="0" borderId="15" xfId="0" applyNumberFormat="1" applyFont="1" applyBorder="1" applyAlignment="1">
      <alignment vertical="center"/>
    </xf>
    <xf numFmtId="4" fontId="18" fillId="0" borderId="0" xfId="0" applyNumberFormat="1" applyFont="1" applyAlignment="1">
      <alignment vertical="center"/>
    </xf>
    <xf numFmtId="166" fontId="18" fillId="0" borderId="0" xfId="0" applyNumberFormat="1" applyFont="1" applyAlignment="1">
      <alignment vertical="center"/>
    </xf>
    <xf numFmtId="4" fontId="18" fillId="0" borderId="16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4" xfId="0" applyFont="1" applyBorder="1" applyAlignment="1">
      <alignment vertical="center"/>
    </xf>
    <xf numFmtId="0" fontId="25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7" fillId="0" borderId="15" xfId="0" applyNumberFormat="1" applyFont="1" applyBorder="1" applyAlignment="1">
      <alignment vertical="center"/>
    </xf>
    <xf numFmtId="4" fontId="27" fillId="0" borderId="0" xfId="0" applyNumberFormat="1" applyFont="1" applyAlignment="1">
      <alignment vertical="center"/>
    </xf>
    <xf numFmtId="166" fontId="27" fillId="0" borderId="0" xfId="0" applyNumberFormat="1" applyFont="1" applyAlignment="1">
      <alignment vertical="center"/>
    </xf>
    <xf numFmtId="4" fontId="27" fillId="0" borderId="16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7" fillId="0" borderId="20" xfId="0" applyNumberFormat="1" applyFont="1" applyBorder="1" applyAlignment="1">
      <alignment vertical="center"/>
    </xf>
    <xf numFmtId="4" fontId="27" fillId="0" borderId="21" xfId="0" applyNumberFormat="1" applyFont="1" applyBorder="1" applyAlignment="1">
      <alignment vertical="center"/>
    </xf>
    <xf numFmtId="166" fontId="27" fillId="0" borderId="21" xfId="0" applyNumberFormat="1" applyFont="1" applyBorder="1" applyAlignment="1">
      <alignment vertical="center"/>
    </xf>
    <xf numFmtId="4" fontId="27" fillId="0" borderId="22" xfId="0" applyNumberFormat="1" applyFont="1" applyBorder="1" applyAlignment="1">
      <alignment vertical="center"/>
    </xf>
    <xf numFmtId="0" fontId="28" fillId="0" borderId="0" xfId="0" applyFont="1" applyAlignment="1">
      <alignment horizontal="left" vertical="center"/>
    </xf>
    <xf numFmtId="0" fontId="0" fillId="0" borderId="4" xfId="0" applyBorder="1" applyAlignment="1">
      <alignment vertical="center" wrapText="1"/>
    </xf>
    <xf numFmtId="0" fontId="16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ill="1" applyAlignment="1">
      <alignment vertical="center"/>
    </xf>
    <xf numFmtId="0" fontId="4" fillId="5" borderId="7" xfId="0" applyFont="1" applyFill="1" applyBorder="1" applyAlignment="1">
      <alignment horizontal="left" vertical="center"/>
    </xf>
    <xf numFmtId="0" fontId="4" fillId="5" borderId="8" xfId="0" applyFont="1" applyFill="1" applyBorder="1" applyAlignment="1">
      <alignment horizontal="right" vertical="center"/>
    </xf>
    <xf numFmtId="0" fontId="4" fillId="5" borderId="8" xfId="0" applyFont="1" applyFill="1" applyBorder="1" applyAlignment="1">
      <alignment horizontal="center" vertical="center"/>
    </xf>
    <xf numFmtId="4" fontId="4" fillId="5" borderId="8" xfId="0" applyNumberFormat="1" applyFont="1" applyFill="1" applyBorder="1" applyAlignment="1">
      <alignment vertical="center"/>
    </xf>
    <xf numFmtId="0" fontId="0" fillId="5" borderId="9" xfId="0" applyFill="1" applyBorder="1" applyAlignment="1">
      <alignment vertical="center"/>
    </xf>
    <xf numFmtId="0" fontId="20" fillId="5" borderId="0" xfId="0" applyFont="1" applyFill="1" applyAlignment="1">
      <alignment horizontal="left" vertical="center"/>
    </xf>
    <xf numFmtId="0" fontId="20" fillId="5" borderId="0" xfId="0" applyFont="1" applyFill="1" applyAlignment="1">
      <alignment horizontal="right" vertical="center"/>
    </xf>
    <xf numFmtId="0" fontId="29" fillId="0" borderId="0" xfId="0" applyFont="1" applyAlignment="1">
      <alignment horizontal="left" vertical="center"/>
    </xf>
    <xf numFmtId="0" fontId="6" fillId="0" borderId="4" xfId="0" applyFont="1" applyBorder="1" applyAlignment="1">
      <alignment vertical="center"/>
    </xf>
    <xf numFmtId="0" fontId="6" fillId="0" borderId="21" xfId="0" applyFont="1" applyBorder="1" applyAlignment="1">
      <alignment horizontal="left" vertical="center"/>
    </xf>
    <xf numFmtId="0" fontId="6" fillId="0" borderId="21" xfId="0" applyFont="1" applyBorder="1" applyAlignment="1">
      <alignment vertical="center"/>
    </xf>
    <xf numFmtId="4" fontId="6" fillId="0" borderId="21" xfId="0" applyNumberFormat="1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7" fillId="0" borderId="21" xfId="0" applyFont="1" applyBorder="1" applyAlignment="1">
      <alignment horizontal="left" vertical="center"/>
    </xf>
    <xf numFmtId="0" fontId="7" fillId="0" borderId="21" xfId="0" applyFont="1" applyBorder="1" applyAlignment="1">
      <alignment vertical="center"/>
    </xf>
    <xf numFmtId="4" fontId="7" fillId="0" borderId="21" xfId="0" applyNumberFormat="1" applyFont="1" applyBorder="1" applyAlignment="1">
      <alignment vertical="center"/>
    </xf>
    <xf numFmtId="0" fontId="0" fillId="0" borderId="4" xfId="0" applyBorder="1" applyAlignment="1">
      <alignment horizontal="center" vertical="center" wrapText="1"/>
    </xf>
    <xf numFmtId="0" fontId="20" fillId="5" borderId="17" xfId="0" applyFont="1" applyFill="1" applyBorder="1" applyAlignment="1">
      <alignment horizontal="center" vertical="center" wrapText="1"/>
    </xf>
    <xf numFmtId="0" fontId="20" fillId="5" borderId="18" xfId="0" applyFont="1" applyFill="1" applyBorder="1" applyAlignment="1">
      <alignment horizontal="center" vertical="center" wrapText="1"/>
    </xf>
    <xf numFmtId="0" fontId="20" fillId="5" borderId="19" xfId="0" applyFont="1" applyFill="1" applyBorder="1" applyAlignment="1">
      <alignment horizontal="center" vertical="center" wrapText="1"/>
    </xf>
    <xf numFmtId="0" fontId="20" fillId="5" borderId="0" xfId="0" applyFont="1" applyFill="1" applyAlignment="1">
      <alignment horizontal="center" vertical="center" wrapText="1"/>
    </xf>
    <xf numFmtId="4" fontId="22" fillId="0" borderId="0" xfId="0" applyNumberFormat="1" applyFont="1"/>
    <xf numFmtId="166" fontId="30" fillId="0" borderId="13" xfId="0" applyNumberFormat="1" applyFont="1" applyBorder="1"/>
    <xf numFmtId="166" fontId="30" fillId="0" borderId="14" xfId="0" applyNumberFormat="1" applyFont="1" applyBorder="1"/>
    <xf numFmtId="4" fontId="31" fillId="0" borderId="0" xfId="0" applyNumberFormat="1" applyFont="1" applyAlignment="1">
      <alignment vertical="center"/>
    </xf>
    <xf numFmtId="0" fontId="8" fillId="0" borderId="4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5" xfId="0" applyFont="1" applyBorder="1"/>
    <xf numFmtId="166" fontId="8" fillId="0" borderId="0" xfId="0" applyNumberFormat="1" applyFont="1"/>
    <xf numFmtId="166" fontId="8" fillId="0" borderId="16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0" fillId="0" borderId="4" xfId="0" applyBorder="1" applyAlignment="1" applyProtection="1">
      <alignment vertical="center"/>
      <protection locked="0"/>
    </xf>
    <xf numFmtId="0" fontId="20" fillId="0" borderId="23" xfId="0" applyFont="1" applyBorder="1" applyAlignment="1" applyProtection="1">
      <alignment horizontal="center" vertical="center"/>
      <protection locked="0"/>
    </xf>
    <xf numFmtId="49" fontId="20" fillId="0" borderId="23" xfId="0" applyNumberFormat="1" applyFont="1" applyBorder="1" applyAlignment="1" applyProtection="1">
      <alignment horizontal="left" vertical="center" wrapText="1"/>
      <protection locked="0"/>
    </xf>
    <xf numFmtId="0" fontId="20" fillId="0" borderId="23" xfId="0" applyFont="1" applyBorder="1" applyAlignment="1" applyProtection="1">
      <alignment horizontal="left" vertical="center" wrapText="1"/>
      <protection locked="0"/>
    </xf>
    <xf numFmtId="0" fontId="20" fillId="0" borderId="23" xfId="0" applyFont="1" applyBorder="1" applyAlignment="1" applyProtection="1">
      <alignment horizontal="center" vertical="center" wrapText="1"/>
      <protection locked="0"/>
    </xf>
    <xf numFmtId="167" fontId="20" fillId="0" borderId="23" xfId="0" applyNumberFormat="1" applyFont="1" applyBorder="1" applyAlignment="1" applyProtection="1">
      <alignment vertical="center"/>
      <protection locked="0"/>
    </xf>
    <xf numFmtId="4" fontId="20" fillId="3" borderId="23" xfId="0" applyNumberFormat="1" applyFont="1" applyFill="1" applyBorder="1" applyAlignment="1" applyProtection="1">
      <alignment vertical="center"/>
      <protection locked="0"/>
    </xf>
    <xf numFmtId="4" fontId="20" fillId="0" borderId="23" xfId="0" applyNumberFormat="1" applyFont="1" applyBorder="1" applyAlignment="1" applyProtection="1">
      <alignment vertical="center"/>
      <protection locked="0"/>
    </xf>
    <xf numFmtId="0" fontId="0" fillId="0" borderId="23" xfId="0" applyBorder="1" applyAlignment="1" applyProtection="1">
      <alignment vertical="center"/>
      <protection locked="0"/>
    </xf>
    <xf numFmtId="0" fontId="21" fillId="3" borderId="15" xfId="0" applyFont="1" applyFill="1" applyBorder="1" applyAlignment="1" applyProtection="1">
      <alignment horizontal="left" vertical="center"/>
      <protection locked="0"/>
    </xf>
    <xf numFmtId="0" fontId="21" fillId="0" borderId="0" xfId="0" applyFont="1" applyAlignment="1">
      <alignment horizontal="center" vertical="center"/>
    </xf>
    <xf numFmtId="166" fontId="21" fillId="0" borderId="0" xfId="0" applyNumberFormat="1" applyFont="1" applyAlignment="1">
      <alignment vertical="center"/>
    </xf>
    <xf numFmtId="166" fontId="21" fillId="0" borderId="16" xfId="0" applyNumberFormat="1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2" fillId="0" borderId="0" xfId="0" applyFont="1" applyAlignment="1">
      <alignment horizontal="left" vertical="center"/>
    </xf>
    <xf numFmtId="0" fontId="33" fillId="0" borderId="0" xfId="1" applyFont="1" applyAlignment="1">
      <alignment vertical="center" wrapText="1"/>
    </xf>
    <xf numFmtId="0" fontId="0" fillId="0" borderId="0" xfId="0" applyAlignment="1" applyProtection="1">
      <alignment vertical="center"/>
      <protection locked="0"/>
    </xf>
    <xf numFmtId="0" fontId="0" fillId="0" borderId="15" xfId="0" applyBorder="1" applyAlignment="1">
      <alignment vertical="center"/>
    </xf>
    <xf numFmtId="0" fontId="9" fillId="0" borderId="4" xfId="0" applyFont="1" applyBorder="1" applyAlignment="1">
      <alignment vertical="center"/>
    </xf>
    <xf numFmtId="0" fontId="34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5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10" fillId="0" borderId="4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5" xfId="0" applyFont="1" applyBorder="1" applyAlignment="1">
      <alignment vertical="center"/>
    </xf>
    <xf numFmtId="0" fontId="10" fillId="0" borderId="16" xfId="0" applyFont="1" applyBorder="1" applyAlignment="1">
      <alignment vertical="center"/>
    </xf>
    <xf numFmtId="0" fontId="35" fillId="0" borderId="23" xfId="0" applyFont="1" applyBorder="1" applyAlignment="1" applyProtection="1">
      <alignment horizontal="center" vertical="center"/>
      <protection locked="0"/>
    </xf>
    <xf numFmtId="49" fontId="35" fillId="0" borderId="23" xfId="0" applyNumberFormat="1" applyFont="1" applyBorder="1" applyAlignment="1" applyProtection="1">
      <alignment horizontal="left" vertical="center" wrapText="1"/>
      <protection locked="0"/>
    </xf>
    <xf numFmtId="0" fontId="35" fillId="0" borderId="23" xfId="0" applyFont="1" applyBorder="1" applyAlignment="1" applyProtection="1">
      <alignment horizontal="left" vertical="center" wrapText="1"/>
      <protection locked="0"/>
    </xf>
    <xf numFmtId="0" fontId="35" fillId="0" borderId="23" xfId="0" applyFont="1" applyBorder="1" applyAlignment="1" applyProtection="1">
      <alignment horizontal="center" vertical="center" wrapText="1"/>
      <protection locked="0"/>
    </xf>
    <xf numFmtId="167" fontId="35" fillId="0" borderId="23" xfId="0" applyNumberFormat="1" applyFont="1" applyBorder="1" applyAlignment="1" applyProtection="1">
      <alignment vertical="center"/>
      <protection locked="0"/>
    </xf>
    <xf numFmtId="4" fontId="35" fillId="3" borderId="23" xfId="0" applyNumberFormat="1" applyFont="1" applyFill="1" applyBorder="1" applyAlignment="1" applyProtection="1">
      <alignment vertical="center"/>
      <protection locked="0"/>
    </xf>
    <xf numFmtId="4" fontId="35" fillId="0" borderId="23" xfId="0" applyNumberFormat="1" applyFont="1" applyBorder="1" applyAlignment="1" applyProtection="1">
      <alignment vertical="center"/>
      <protection locked="0"/>
    </xf>
    <xf numFmtId="0" fontId="36" fillId="0" borderId="23" xfId="0" applyFont="1" applyBorder="1" applyAlignment="1" applyProtection="1">
      <alignment vertical="center"/>
      <protection locked="0"/>
    </xf>
    <xf numFmtId="0" fontId="36" fillId="0" borderId="4" xfId="0" applyFont="1" applyBorder="1" applyAlignment="1">
      <alignment vertical="center"/>
    </xf>
    <xf numFmtId="0" fontId="35" fillId="3" borderId="15" xfId="0" applyFont="1" applyFill="1" applyBorder="1" applyAlignment="1" applyProtection="1">
      <alignment horizontal="left" vertical="center"/>
      <protection locked="0"/>
    </xf>
    <xf numFmtId="0" fontId="35" fillId="0" borderId="0" xfId="0" applyFont="1" applyAlignment="1">
      <alignment horizontal="center" vertical="center"/>
    </xf>
    <xf numFmtId="0" fontId="9" fillId="0" borderId="20" xfId="0" applyFont="1" applyBorder="1" applyAlignment="1">
      <alignment vertical="center"/>
    </xf>
    <xf numFmtId="0" fontId="9" fillId="0" borderId="21" xfId="0" applyFont="1" applyBorder="1" applyAlignment="1">
      <alignment vertical="center"/>
    </xf>
    <xf numFmtId="0" fontId="9" fillId="0" borderId="22" xfId="0" applyFont="1" applyBorder="1" applyAlignment="1">
      <alignment vertical="center"/>
    </xf>
    <xf numFmtId="0" fontId="37" fillId="0" borderId="0" xfId="0" applyFont="1" applyAlignment="1">
      <alignment vertical="center" wrapText="1"/>
    </xf>
    <xf numFmtId="0" fontId="0" fillId="0" borderId="20" xfId="0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22" xfId="0" applyBorder="1" applyAlignment="1">
      <alignment vertical="center"/>
    </xf>
    <xf numFmtId="0" fontId="0" fillId="0" borderId="0" xfId="0" applyAlignment="1">
      <alignment vertical="top"/>
    </xf>
    <xf numFmtId="0" fontId="38" fillId="0" borderId="24" xfId="0" applyFont="1" applyBorder="1" applyAlignment="1">
      <alignment vertical="center" wrapText="1"/>
    </xf>
    <xf numFmtId="0" fontId="38" fillId="0" borderId="25" xfId="0" applyFont="1" applyBorder="1" applyAlignment="1">
      <alignment vertical="center" wrapText="1"/>
    </xf>
    <xf numFmtId="0" fontId="38" fillId="0" borderId="26" xfId="0" applyFont="1" applyBorder="1" applyAlignment="1">
      <alignment vertical="center" wrapText="1"/>
    </xf>
    <xf numFmtId="0" fontId="38" fillId="0" borderId="27" xfId="0" applyFont="1" applyBorder="1" applyAlignment="1">
      <alignment horizontal="center" vertical="center" wrapText="1"/>
    </xf>
    <xf numFmtId="0" fontId="38" fillId="0" borderId="28" xfId="0" applyFont="1" applyBorder="1" applyAlignment="1">
      <alignment horizontal="center" vertical="center" wrapText="1"/>
    </xf>
    <xf numFmtId="0" fontId="38" fillId="0" borderId="27" xfId="0" applyFont="1" applyBorder="1" applyAlignment="1">
      <alignment vertical="center" wrapText="1"/>
    </xf>
    <xf numFmtId="0" fontId="38" fillId="0" borderId="28" xfId="0" applyFont="1" applyBorder="1" applyAlignment="1">
      <alignment vertical="center" wrapText="1"/>
    </xf>
    <xf numFmtId="0" fontId="40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27" xfId="0" applyFont="1" applyBorder="1" applyAlignment="1">
      <alignment vertical="center" wrapText="1"/>
    </xf>
    <xf numFmtId="0" fontId="41" fillId="0" borderId="1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vertical="center"/>
    </xf>
    <xf numFmtId="49" fontId="41" fillId="0" borderId="1" xfId="0" applyNumberFormat="1" applyFont="1" applyBorder="1" applyAlignment="1">
      <alignment vertical="center" wrapText="1"/>
    </xf>
    <xf numFmtId="0" fontId="38" fillId="0" borderId="30" xfId="0" applyFont="1" applyBorder="1" applyAlignment="1">
      <alignment vertical="center" wrapText="1"/>
    </xf>
    <xf numFmtId="0" fontId="43" fillId="0" borderId="29" xfId="0" applyFont="1" applyBorder="1" applyAlignment="1">
      <alignment vertical="center" wrapText="1"/>
    </xf>
    <xf numFmtId="0" fontId="38" fillId="0" borderId="31" xfId="0" applyFont="1" applyBorder="1" applyAlignment="1">
      <alignment vertical="center" wrapText="1"/>
    </xf>
    <xf numFmtId="0" fontId="38" fillId="0" borderId="1" xfId="0" applyFont="1" applyBorder="1" applyAlignment="1">
      <alignment vertical="top"/>
    </xf>
    <xf numFmtId="0" fontId="38" fillId="0" borderId="0" xfId="0" applyFont="1" applyAlignment="1">
      <alignment vertical="top"/>
    </xf>
    <xf numFmtId="0" fontId="38" fillId="0" borderId="24" xfId="0" applyFont="1" applyBorder="1" applyAlignment="1">
      <alignment horizontal="left" vertical="center"/>
    </xf>
    <xf numFmtId="0" fontId="38" fillId="0" borderId="25" xfId="0" applyFont="1" applyBorder="1" applyAlignment="1">
      <alignment horizontal="left" vertical="center"/>
    </xf>
    <xf numFmtId="0" fontId="38" fillId="0" borderId="26" xfId="0" applyFont="1" applyBorder="1" applyAlignment="1">
      <alignment horizontal="left" vertical="center"/>
    </xf>
    <xf numFmtId="0" fontId="38" fillId="0" borderId="27" xfId="0" applyFont="1" applyBorder="1" applyAlignment="1">
      <alignment horizontal="left" vertical="center"/>
    </xf>
    <xf numFmtId="0" fontId="38" fillId="0" borderId="28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40" fillId="0" borderId="29" xfId="0" applyFont="1" applyBorder="1" applyAlignment="1">
      <alignment horizontal="center" vertical="center"/>
    </xf>
    <xf numFmtId="0" fontId="44" fillId="0" borderId="29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2" fillId="0" borderId="0" xfId="0" applyFont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1" fillId="0" borderId="0" xfId="0" applyFont="1" applyAlignment="1">
      <alignment horizontal="left" vertical="center"/>
    </xf>
    <xf numFmtId="0" fontId="42" fillId="0" borderId="27" xfId="0" applyFont="1" applyBorder="1" applyAlignment="1">
      <alignment horizontal="left" vertical="center"/>
    </xf>
    <xf numFmtId="0" fontId="38" fillId="0" borderId="30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8" fillId="0" borderId="31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center" vertical="center" wrapText="1"/>
    </xf>
    <xf numFmtId="0" fontId="38" fillId="0" borderId="24" xfId="0" applyFont="1" applyBorder="1" applyAlignment="1">
      <alignment horizontal="left" vertical="center" wrapText="1"/>
    </xf>
    <xf numFmtId="0" fontId="38" fillId="0" borderId="25" xfId="0" applyFont="1" applyBorder="1" applyAlignment="1">
      <alignment horizontal="left" vertical="center" wrapText="1"/>
    </xf>
    <xf numFmtId="0" fontId="38" fillId="0" borderId="26" xfId="0" applyFont="1" applyBorder="1" applyAlignment="1">
      <alignment horizontal="left" vertical="center" wrapText="1"/>
    </xf>
    <xf numFmtId="0" fontId="38" fillId="0" borderId="27" xfId="0" applyFont="1" applyBorder="1" applyAlignment="1">
      <alignment horizontal="left" vertical="center" wrapText="1"/>
    </xf>
    <xf numFmtId="0" fontId="38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/>
    </xf>
    <xf numFmtId="0" fontId="42" fillId="0" borderId="28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/>
    </xf>
    <xf numFmtId="0" fontId="42" fillId="0" borderId="30" xfId="0" applyFont="1" applyBorder="1" applyAlignment="1">
      <alignment horizontal="left" vertical="center" wrapText="1"/>
    </xf>
    <xf numFmtId="0" fontId="42" fillId="0" borderId="29" xfId="0" applyFont="1" applyBorder="1" applyAlignment="1">
      <alignment horizontal="left" vertical="center" wrapText="1"/>
    </xf>
    <xf numFmtId="0" fontId="42" fillId="0" borderId="3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top"/>
    </xf>
    <xf numFmtId="0" fontId="41" fillId="0" borderId="1" xfId="0" applyFont="1" applyBorder="1" applyAlignment="1">
      <alignment horizontal="center" vertical="top"/>
    </xf>
    <xf numFmtId="0" fontId="42" fillId="0" borderId="30" xfId="0" applyFont="1" applyBorder="1" applyAlignment="1">
      <alignment horizontal="left" vertical="center"/>
    </xf>
    <xf numFmtId="0" fontId="42" fillId="0" borderId="3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4" fillId="0" borderId="0" xfId="0" applyFont="1" applyAlignment="1">
      <alignment vertical="center"/>
    </xf>
    <xf numFmtId="0" fontId="40" fillId="0" borderId="1" xfId="0" applyFont="1" applyBorder="1" applyAlignment="1">
      <alignment vertical="center"/>
    </xf>
    <xf numFmtId="0" fontId="44" fillId="0" borderId="29" xfId="0" applyFont="1" applyBorder="1" applyAlignment="1">
      <alignment vertical="center"/>
    </xf>
    <xf numFmtId="0" fontId="40" fillId="0" borderId="29" xfId="0" applyFont="1" applyBorder="1" applyAlignment="1">
      <alignment vertical="center"/>
    </xf>
    <xf numFmtId="0" fontId="41" fillId="0" borderId="1" xfId="0" applyFont="1" applyBorder="1" applyAlignment="1">
      <alignment vertical="top"/>
    </xf>
    <xf numFmtId="49" fontId="41" fillId="0" borderId="1" xfId="0" applyNumberFormat="1" applyFont="1" applyBorder="1" applyAlignment="1">
      <alignment horizontal="left" vertical="center"/>
    </xf>
    <xf numFmtId="0" fontId="47" fillId="0" borderId="27" xfId="0" applyFont="1" applyBorder="1" applyAlignment="1">
      <alignment horizontal="left" vertical="center"/>
    </xf>
    <xf numFmtId="0" fontId="48" fillId="0" borderId="1" xfId="0" applyFont="1" applyBorder="1" applyAlignment="1">
      <alignment vertical="top"/>
    </xf>
    <xf numFmtId="0" fontId="48" fillId="0" borderId="1" xfId="0" applyFont="1" applyBorder="1" applyAlignment="1">
      <alignment horizontal="left" vertical="center"/>
    </xf>
    <xf numFmtId="0" fontId="48" fillId="0" borderId="1" xfId="0" applyFont="1" applyBorder="1" applyAlignment="1">
      <alignment horizontal="center" vertical="center"/>
    </xf>
    <xf numFmtId="49" fontId="48" fillId="0" borderId="1" xfId="0" applyNumberFormat="1" applyFont="1" applyBorder="1" applyAlignment="1">
      <alignment horizontal="left" vertical="center"/>
    </xf>
    <xf numFmtId="0" fontId="47" fillId="0" borderId="28" xfId="0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0" fillId="0" borderId="29" xfId="0" applyFont="1" applyBorder="1" applyAlignment="1">
      <alignment horizontal="left"/>
    </xf>
    <xf numFmtId="0" fontId="44" fillId="0" borderId="29" xfId="0" applyFont="1" applyBorder="1"/>
    <xf numFmtId="0" fontId="38" fillId="0" borderId="27" xfId="0" applyFont="1" applyBorder="1" applyAlignment="1">
      <alignment vertical="top"/>
    </xf>
    <xf numFmtId="0" fontId="38" fillId="0" borderId="28" xfId="0" applyFont="1" applyBorder="1" applyAlignment="1">
      <alignment vertical="top"/>
    </xf>
    <xf numFmtId="0" fontId="38" fillId="0" borderId="30" xfId="0" applyFont="1" applyBorder="1" applyAlignment="1">
      <alignment vertical="top"/>
    </xf>
    <xf numFmtId="0" fontId="38" fillId="0" borderId="29" xfId="0" applyFont="1" applyBorder="1" applyAlignment="1">
      <alignment vertical="top"/>
    </xf>
    <xf numFmtId="0" fontId="38" fillId="0" borderId="31" xfId="0" applyFont="1" applyBorder="1" applyAlignment="1">
      <alignment vertical="top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8" fillId="0" borderId="12" xfId="0" applyFont="1" applyBorder="1" applyAlignment="1">
      <alignment horizontal="center" vertical="center"/>
    </xf>
    <xf numFmtId="0" fontId="18" fillId="0" borderId="13" xfId="0" applyFont="1" applyBorder="1" applyAlignment="1">
      <alignment horizontal="left" vertical="center"/>
    </xf>
    <xf numFmtId="0" fontId="19" fillId="0" borderId="15" xfId="0" applyFont="1" applyBorder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0" fillId="5" borderId="7" xfId="0" applyFont="1" applyFill="1" applyBorder="1" applyAlignment="1">
      <alignment horizontal="center" vertical="center"/>
    </xf>
    <xf numFmtId="0" fontId="20" fillId="5" borderId="8" xfId="0" applyFont="1" applyFill="1" applyBorder="1" applyAlignment="1">
      <alignment horizontal="left" vertical="center"/>
    </xf>
    <xf numFmtId="0" fontId="20" fillId="5" borderId="8" xfId="0" applyFont="1" applyFill="1" applyBorder="1" applyAlignment="1">
      <alignment horizontal="right" vertical="center"/>
    </xf>
    <xf numFmtId="0" fontId="20" fillId="5" borderId="8" xfId="0" applyFont="1" applyFill="1" applyBorder="1" applyAlignment="1">
      <alignment horizontal="center" vertical="center"/>
    </xf>
    <xf numFmtId="0" fontId="25" fillId="0" borderId="0" xfId="0" applyFont="1" applyAlignment="1">
      <alignment horizontal="left" vertical="center" wrapText="1"/>
    </xf>
    <xf numFmtId="4" fontId="26" fillId="0" borderId="0" xfId="0" applyNumberFormat="1" applyFont="1" applyAlignment="1">
      <alignment vertical="center"/>
    </xf>
    <xf numFmtId="0" fontId="26" fillId="0" borderId="0" xfId="0" applyFont="1" applyAlignment="1">
      <alignment vertical="center"/>
    </xf>
    <xf numFmtId="4" fontId="22" fillId="0" borderId="0" xfId="0" applyNumberFormat="1" applyFont="1" applyAlignment="1">
      <alignment horizontal="right" vertical="center"/>
    </xf>
    <xf numFmtId="4" fontId="22" fillId="0" borderId="0" xfId="0" applyNumberFormat="1" applyFont="1" applyAlignment="1">
      <alignment vertical="center"/>
    </xf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6" fillId="0" borderId="6" xfId="0" applyNumberFormat="1" applyFont="1" applyBorder="1" applyAlignment="1">
      <alignment vertical="center"/>
    </xf>
    <xf numFmtId="0" fontId="0" fillId="0" borderId="6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7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0" fillId="4" borderId="9" xfId="0" applyFill="1" applyBorder="1" applyAlignment="1">
      <alignment vertical="center"/>
    </xf>
    <xf numFmtId="0" fontId="4" fillId="4" borderId="8" xfId="0" applyFont="1" applyFill="1" applyBorder="1" applyAlignment="1">
      <alignment horizontal="left" vertical="center"/>
    </xf>
    <xf numFmtId="0" fontId="12" fillId="2" borderId="0" xfId="0" applyFont="1" applyFill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2" fillId="3" borderId="0" xfId="0" applyFont="1" applyFill="1" applyAlignment="1" applyProtection="1">
      <alignment horizontal="left" vertical="center"/>
      <protection locked="0"/>
    </xf>
    <xf numFmtId="0" fontId="41" fillId="0" borderId="1" xfId="0" applyFont="1" applyBorder="1" applyAlignment="1">
      <alignment horizontal="left" vertical="center" wrapText="1"/>
    </xf>
    <xf numFmtId="0" fontId="40" fillId="0" borderId="29" xfId="0" applyFont="1" applyBorder="1" applyAlignment="1">
      <alignment horizontal="left" wrapText="1"/>
    </xf>
    <xf numFmtId="0" fontId="39" fillId="0" borderId="1" xfId="0" applyFont="1" applyBorder="1" applyAlignment="1">
      <alignment horizontal="center" vertical="center" wrapText="1"/>
    </xf>
    <xf numFmtId="49" fontId="41" fillId="0" borderId="1" xfId="0" applyNumberFormat="1" applyFont="1" applyBorder="1" applyAlignment="1">
      <alignment horizontal="left" vertical="center" wrapText="1"/>
    </xf>
    <xf numFmtId="0" fontId="39" fillId="0" borderId="1" xfId="0" applyFont="1" applyBorder="1" applyAlignment="1">
      <alignment horizontal="center" vertical="center"/>
    </xf>
    <xf numFmtId="0" fontId="40" fillId="0" borderId="29" xfId="0" applyFont="1" applyBorder="1" applyAlignment="1">
      <alignment horizontal="left"/>
    </xf>
    <xf numFmtId="0" fontId="41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top"/>
    </xf>
    <xf numFmtId="0" fontId="20" fillId="0" borderId="1" xfId="0" applyFont="1" applyBorder="1" applyAlignment="1" applyProtection="1">
      <alignment horizontal="center" vertical="center"/>
      <protection locked="0"/>
    </xf>
    <xf numFmtId="49" fontId="20" fillId="0" borderId="1" xfId="0" applyNumberFormat="1" applyFont="1" applyBorder="1" applyAlignment="1" applyProtection="1">
      <alignment horizontal="left" vertical="center" wrapText="1"/>
      <protection locked="0"/>
    </xf>
    <xf numFmtId="0" fontId="20" fillId="0" borderId="1" xfId="0" applyFont="1" applyBorder="1" applyAlignment="1" applyProtection="1">
      <alignment horizontal="center" vertical="center" wrapText="1"/>
      <protection locked="0"/>
    </xf>
    <xf numFmtId="167" fontId="20" fillId="0" borderId="1" xfId="0" applyNumberFormat="1" applyFont="1" applyBorder="1" applyAlignment="1" applyProtection="1">
      <alignment vertical="center"/>
      <protection locked="0"/>
    </xf>
    <xf numFmtId="4" fontId="20" fillId="3" borderId="1" xfId="0" applyNumberFormat="1" applyFont="1" applyFill="1" applyBorder="1" applyAlignment="1" applyProtection="1">
      <alignment vertical="center"/>
      <protection locked="0"/>
    </xf>
    <xf numFmtId="4" fontId="20" fillId="0" borderId="1" xfId="0" applyNumberFormat="1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center"/>
      <protection locked="0"/>
    </xf>
    <xf numFmtId="0" fontId="51" fillId="0" borderId="1" xfId="0" applyFont="1" applyBorder="1" applyAlignment="1" applyProtection="1">
      <alignment horizontal="left" vertical="center" wrapText="1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4_01/112251103" TargetMode="External"/><Relationship Id="rId13" Type="http://schemas.openxmlformats.org/officeDocument/2006/relationships/hyperlink" Target="https://podminky.urs.cz/item/CS_URS_2024_01/171103201" TargetMode="External"/><Relationship Id="rId18" Type="http://schemas.openxmlformats.org/officeDocument/2006/relationships/hyperlink" Target="https://podminky.urs.cz/item/CS_URS_2024_01/182351133" TargetMode="External"/><Relationship Id="rId26" Type="http://schemas.openxmlformats.org/officeDocument/2006/relationships/printerSettings" Target="../printerSettings/printerSettings1.bin"/><Relationship Id="rId3" Type="http://schemas.openxmlformats.org/officeDocument/2006/relationships/hyperlink" Target="https://podminky.urs.cz/item/CS_URS_2024_01/112101103" TargetMode="External"/><Relationship Id="rId21" Type="http://schemas.openxmlformats.org/officeDocument/2006/relationships/hyperlink" Target="https://podminky.urs.cz/item/CS_URS_2024_01/463212111" TargetMode="External"/><Relationship Id="rId7" Type="http://schemas.openxmlformats.org/officeDocument/2006/relationships/hyperlink" Target="https://podminky.urs.cz/item/CS_URS_2024_01/112251101" TargetMode="External"/><Relationship Id="rId12" Type="http://schemas.openxmlformats.org/officeDocument/2006/relationships/hyperlink" Target="https://podminky.urs.cz/item/CS_URS_2024_01/167151111" TargetMode="External"/><Relationship Id="rId17" Type="http://schemas.openxmlformats.org/officeDocument/2006/relationships/hyperlink" Target="https://podminky.urs.cz/item/CS_URS_2024_01/182251101" TargetMode="External"/><Relationship Id="rId25" Type="http://schemas.openxmlformats.org/officeDocument/2006/relationships/hyperlink" Target="https://podminky.urs.cz/item/CS_URS_2024_01/998321011" TargetMode="External"/><Relationship Id="rId2" Type="http://schemas.openxmlformats.org/officeDocument/2006/relationships/hyperlink" Target="https://podminky.urs.cz/item/CS_URS_2024_01/112101101" TargetMode="External"/><Relationship Id="rId16" Type="http://schemas.openxmlformats.org/officeDocument/2006/relationships/hyperlink" Target="https://podminky.urs.cz/item/CS_URS_2024_01/182151111" TargetMode="External"/><Relationship Id="rId20" Type="http://schemas.openxmlformats.org/officeDocument/2006/relationships/hyperlink" Target="https://podminky.urs.cz/item/CS_URS_2024_01/457532112" TargetMode="External"/><Relationship Id="rId1" Type="http://schemas.openxmlformats.org/officeDocument/2006/relationships/hyperlink" Target="https://podminky.urs.cz/item/CS_URS_2024_01/111251202" TargetMode="External"/><Relationship Id="rId6" Type="http://schemas.openxmlformats.org/officeDocument/2006/relationships/hyperlink" Target="https://podminky.urs.cz/item/CS_URS_2024_01/112101124" TargetMode="External"/><Relationship Id="rId11" Type="http://schemas.openxmlformats.org/officeDocument/2006/relationships/hyperlink" Target="https://podminky.urs.cz/item/CS_URS_2024_01/166151101" TargetMode="External"/><Relationship Id="rId24" Type="http://schemas.openxmlformats.org/officeDocument/2006/relationships/hyperlink" Target="https://podminky.urs.cz/item/CS_URS_2024_01/571906111" TargetMode="External"/><Relationship Id="rId5" Type="http://schemas.openxmlformats.org/officeDocument/2006/relationships/hyperlink" Target="https://podminky.urs.cz/item/CS_URS_2024_01/112101123" TargetMode="External"/><Relationship Id="rId15" Type="http://schemas.openxmlformats.org/officeDocument/2006/relationships/hyperlink" Target="https://podminky.urs.cz/item/CS_URS_2024_01/181951112" TargetMode="External"/><Relationship Id="rId23" Type="http://schemas.openxmlformats.org/officeDocument/2006/relationships/hyperlink" Target="https://podminky.urs.cz/item/CS_URS_2024_01/564762111" TargetMode="External"/><Relationship Id="rId10" Type="http://schemas.openxmlformats.org/officeDocument/2006/relationships/hyperlink" Target="https://podminky.urs.cz/item/CS_URS_2024_01/122151106" TargetMode="External"/><Relationship Id="rId19" Type="http://schemas.openxmlformats.org/officeDocument/2006/relationships/hyperlink" Target="https://podminky.urs.cz/item/CS_URS_2024_01/457532111" TargetMode="External"/><Relationship Id="rId4" Type="http://schemas.openxmlformats.org/officeDocument/2006/relationships/hyperlink" Target="https://podminky.urs.cz/item/CS_URS_2024_01/112101121" TargetMode="External"/><Relationship Id="rId9" Type="http://schemas.openxmlformats.org/officeDocument/2006/relationships/hyperlink" Target="https://podminky.urs.cz/item/CS_URS_2024_01/112251104" TargetMode="External"/><Relationship Id="rId14" Type="http://schemas.openxmlformats.org/officeDocument/2006/relationships/hyperlink" Target="https://podminky.urs.cz/item/CS_URS_2024_01/181411142" TargetMode="External"/><Relationship Id="rId22" Type="http://schemas.openxmlformats.org/officeDocument/2006/relationships/hyperlink" Target="https://podminky.urs.cz/item/CS_URS_2024_01/463212191" TargetMode="External"/><Relationship Id="rId27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4_01/174151101" TargetMode="External"/><Relationship Id="rId13" Type="http://schemas.openxmlformats.org/officeDocument/2006/relationships/hyperlink" Target="https://podminky.urs.cz/item/CS_URS_2024_01/317941123" TargetMode="External"/><Relationship Id="rId18" Type="http://schemas.openxmlformats.org/officeDocument/2006/relationships/hyperlink" Target="https://podminky.urs.cz/item/CS_URS_2024_01/321352010" TargetMode="External"/><Relationship Id="rId26" Type="http://schemas.openxmlformats.org/officeDocument/2006/relationships/hyperlink" Target="https://podminky.urs.cz/item/CS_URS_2024_01/894118001" TargetMode="External"/><Relationship Id="rId3" Type="http://schemas.openxmlformats.org/officeDocument/2006/relationships/hyperlink" Target="https://podminky.urs.cz/item/CS_URS_2024_01/132151254" TargetMode="External"/><Relationship Id="rId21" Type="http://schemas.openxmlformats.org/officeDocument/2006/relationships/hyperlink" Target="https://podminky.urs.cz/item/CS_URS_2024_01/452112112" TargetMode="External"/><Relationship Id="rId7" Type="http://schemas.openxmlformats.org/officeDocument/2006/relationships/hyperlink" Target="https://podminky.urs.cz/item/CS_URS_2024_01/167151111" TargetMode="External"/><Relationship Id="rId12" Type="http://schemas.openxmlformats.org/officeDocument/2006/relationships/hyperlink" Target="https://podminky.urs.cz/item/CS_URS_2024_01/181951112" TargetMode="External"/><Relationship Id="rId17" Type="http://schemas.openxmlformats.org/officeDocument/2006/relationships/hyperlink" Target="https://podminky.urs.cz/item/CS_URS_2024_01/321351010" TargetMode="External"/><Relationship Id="rId25" Type="http://schemas.openxmlformats.org/officeDocument/2006/relationships/hyperlink" Target="https://podminky.urs.cz/item/CS_URS_2024_01/871370420" TargetMode="External"/><Relationship Id="rId2" Type="http://schemas.openxmlformats.org/officeDocument/2006/relationships/hyperlink" Target="https://podminky.urs.cz/item/CS_URS_2024_01/122151102" TargetMode="External"/><Relationship Id="rId16" Type="http://schemas.openxmlformats.org/officeDocument/2006/relationships/hyperlink" Target="https://podminky.urs.cz/item/CS_URS_2024_01/321321115" TargetMode="External"/><Relationship Id="rId20" Type="http://schemas.openxmlformats.org/officeDocument/2006/relationships/hyperlink" Target="https://podminky.urs.cz/item/CS_URS_2024_01/451541111" TargetMode="External"/><Relationship Id="rId29" Type="http://schemas.openxmlformats.org/officeDocument/2006/relationships/hyperlink" Target="https://podminky.urs.cz/item/CS_URS_2024_01/899633151" TargetMode="External"/><Relationship Id="rId1" Type="http://schemas.openxmlformats.org/officeDocument/2006/relationships/hyperlink" Target="https://podminky.urs.cz/item/CS_URS_2024_01/121151103" TargetMode="External"/><Relationship Id="rId6" Type="http://schemas.openxmlformats.org/officeDocument/2006/relationships/hyperlink" Target="https://podminky.urs.cz/item/CS_URS_2024_01/166151101" TargetMode="External"/><Relationship Id="rId11" Type="http://schemas.openxmlformats.org/officeDocument/2006/relationships/hyperlink" Target="https://podminky.urs.cz/item/CS_URS_2024_01/181451121" TargetMode="External"/><Relationship Id="rId24" Type="http://schemas.openxmlformats.org/officeDocument/2006/relationships/hyperlink" Target="https://podminky.urs.cz/item/CS_URS_2024_01/463212191" TargetMode="External"/><Relationship Id="rId5" Type="http://schemas.openxmlformats.org/officeDocument/2006/relationships/hyperlink" Target="https://podminky.urs.cz/item/CS_URS_2024_01/151102211" TargetMode="External"/><Relationship Id="rId15" Type="http://schemas.openxmlformats.org/officeDocument/2006/relationships/hyperlink" Target="https://podminky.urs.cz/item/CS_URS_2024_01/321311115" TargetMode="External"/><Relationship Id="rId23" Type="http://schemas.openxmlformats.org/officeDocument/2006/relationships/hyperlink" Target="https://podminky.urs.cz/item/CS_URS_2024_01/463212111" TargetMode="External"/><Relationship Id="rId28" Type="http://schemas.openxmlformats.org/officeDocument/2006/relationships/hyperlink" Target="https://podminky.urs.cz/item/CS_URS_2024_01/899104112" TargetMode="External"/><Relationship Id="rId10" Type="http://schemas.openxmlformats.org/officeDocument/2006/relationships/hyperlink" Target="https://podminky.urs.cz/item/CS_URS_2024_01/181351003" TargetMode="External"/><Relationship Id="rId19" Type="http://schemas.openxmlformats.org/officeDocument/2006/relationships/hyperlink" Target="https://podminky.urs.cz/item/CS_URS_2024_01/321368211" TargetMode="External"/><Relationship Id="rId31" Type="http://schemas.openxmlformats.org/officeDocument/2006/relationships/drawing" Target="../drawings/drawing3.xml"/><Relationship Id="rId4" Type="http://schemas.openxmlformats.org/officeDocument/2006/relationships/hyperlink" Target="https://podminky.urs.cz/item/CS_URS_2024_01/151102201" TargetMode="External"/><Relationship Id="rId9" Type="http://schemas.openxmlformats.org/officeDocument/2006/relationships/hyperlink" Target="https://podminky.urs.cz/item/CS_URS_2024_01/175151101" TargetMode="External"/><Relationship Id="rId14" Type="http://schemas.openxmlformats.org/officeDocument/2006/relationships/hyperlink" Target="https://podminky.urs.cz/item/CS_URS_2024_01/321213232" TargetMode="External"/><Relationship Id="rId22" Type="http://schemas.openxmlformats.org/officeDocument/2006/relationships/hyperlink" Target="https://podminky.urs.cz/item/CS_URS_2024_01/452311151" TargetMode="External"/><Relationship Id="rId27" Type="http://schemas.openxmlformats.org/officeDocument/2006/relationships/hyperlink" Target="https://podminky.urs.cz/item/CS_URS_2024_01/894411221" TargetMode="External"/><Relationship Id="rId30" Type="http://schemas.openxmlformats.org/officeDocument/2006/relationships/hyperlink" Target="https://podminky.urs.cz/item/CS_URS_2024_01/998276101" TargetMode="External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4_01/321321115" TargetMode="External"/><Relationship Id="rId13" Type="http://schemas.openxmlformats.org/officeDocument/2006/relationships/hyperlink" Target="https://podminky.urs.cz/item/CS_URS_2024_01/321361212" TargetMode="External"/><Relationship Id="rId18" Type="http://schemas.openxmlformats.org/officeDocument/2006/relationships/hyperlink" Target="https://podminky.urs.cz/item/CS_URS_2024_01/934956127" TargetMode="External"/><Relationship Id="rId3" Type="http://schemas.openxmlformats.org/officeDocument/2006/relationships/hyperlink" Target="https://podminky.urs.cz/item/CS_URS_2024_01/166151101" TargetMode="External"/><Relationship Id="rId7" Type="http://schemas.openxmlformats.org/officeDocument/2006/relationships/hyperlink" Target="https://podminky.urs.cz/item/CS_URS_2024_01/321311115" TargetMode="External"/><Relationship Id="rId12" Type="http://schemas.openxmlformats.org/officeDocument/2006/relationships/hyperlink" Target="https://podminky.urs.cz/item/CS_URS_2024_01/321361101" TargetMode="External"/><Relationship Id="rId17" Type="http://schemas.openxmlformats.org/officeDocument/2006/relationships/hyperlink" Target="https://podminky.urs.cz/item/CS_URS_2024_01/899633151" TargetMode="External"/><Relationship Id="rId2" Type="http://schemas.openxmlformats.org/officeDocument/2006/relationships/hyperlink" Target="https://podminky.urs.cz/item/CS_URS_2024_01/132151252" TargetMode="External"/><Relationship Id="rId16" Type="http://schemas.openxmlformats.org/officeDocument/2006/relationships/hyperlink" Target="https://podminky.urs.cz/item/CS_URS_2024_01/871420420" TargetMode="External"/><Relationship Id="rId20" Type="http://schemas.openxmlformats.org/officeDocument/2006/relationships/drawing" Target="../drawings/drawing4.xml"/><Relationship Id="rId1" Type="http://schemas.openxmlformats.org/officeDocument/2006/relationships/hyperlink" Target="https://podminky.urs.cz/item/CS_URS_2024_01/122151101" TargetMode="External"/><Relationship Id="rId6" Type="http://schemas.openxmlformats.org/officeDocument/2006/relationships/hyperlink" Target="https://podminky.urs.cz/item/CS_URS_2024_01/317941121" TargetMode="External"/><Relationship Id="rId11" Type="http://schemas.openxmlformats.org/officeDocument/2006/relationships/hyperlink" Target="https://podminky.urs.cz/item/CS_URS_2024_01/321352010" TargetMode="External"/><Relationship Id="rId5" Type="http://schemas.openxmlformats.org/officeDocument/2006/relationships/hyperlink" Target="https://podminky.urs.cz/item/CS_URS_2024_01/181951112" TargetMode="External"/><Relationship Id="rId15" Type="http://schemas.openxmlformats.org/officeDocument/2006/relationships/hyperlink" Target="https://podminky.urs.cz/item/CS_URS_2024_01/452311151" TargetMode="External"/><Relationship Id="rId10" Type="http://schemas.openxmlformats.org/officeDocument/2006/relationships/hyperlink" Target="https://podminky.urs.cz/item/CS_URS_2024_01/321351010" TargetMode="External"/><Relationship Id="rId19" Type="http://schemas.openxmlformats.org/officeDocument/2006/relationships/hyperlink" Target="https://podminky.urs.cz/item/CS_URS_2024_01/998321011" TargetMode="External"/><Relationship Id="rId4" Type="http://schemas.openxmlformats.org/officeDocument/2006/relationships/hyperlink" Target="https://podminky.urs.cz/item/CS_URS_2024_01/167151111" TargetMode="External"/><Relationship Id="rId9" Type="http://schemas.openxmlformats.org/officeDocument/2006/relationships/hyperlink" Target="https://podminky.urs.cz/item/CS_URS_2024_01/321321116" TargetMode="External"/><Relationship Id="rId14" Type="http://schemas.openxmlformats.org/officeDocument/2006/relationships/hyperlink" Target="https://podminky.urs.cz/item/CS_URS_2024_01/321368211" TargetMode="Externa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5.xml"/><Relationship Id="rId2" Type="http://schemas.openxmlformats.org/officeDocument/2006/relationships/hyperlink" Target="https://podminky.urs.cz/item/CS_URS_2024_01/998225111" TargetMode="External"/><Relationship Id="rId1" Type="http://schemas.openxmlformats.org/officeDocument/2006/relationships/hyperlink" Target="https://podminky.urs.cz/item/CS_URS_2024_01/572211111" TargetMode="Externa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4_01/998231311" TargetMode="External"/><Relationship Id="rId3" Type="http://schemas.openxmlformats.org/officeDocument/2006/relationships/hyperlink" Target="https://podminky.urs.cz/item/CS_URS_2024_01/184215133" TargetMode="External"/><Relationship Id="rId7" Type="http://schemas.openxmlformats.org/officeDocument/2006/relationships/hyperlink" Target="https://podminky.urs.cz/item/CS_URS_2024_01/185804312" TargetMode="External"/><Relationship Id="rId2" Type="http://schemas.openxmlformats.org/officeDocument/2006/relationships/hyperlink" Target="https://podminky.urs.cz/item/CS_URS_2024_01/184501141" TargetMode="External"/><Relationship Id="rId1" Type="http://schemas.openxmlformats.org/officeDocument/2006/relationships/hyperlink" Target="https://podminky.urs.cz/item/CS_URS_2024_01/183101214" TargetMode="External"/><Relationship Id="rId6" Type="http://schemas.openxmlformats.org/officeDocument/2006/relationships/hyperlink" Target="https://podminky.urs.cz/item/CS_URS_2024_01/184911421" TargetMode="External"/><Relationship Id="rId5" Type="http://schemas.openxmlformats.org/officeDocument/2006/relationships/hyperlink" Target="https://podminky.urs.cz/item/CS_URS_2024_01/184813121" TargetMode="External"/><Relationship Id="rId4" Type="http://schemas.openxmlformats.org/officeDocument/2006/relationships/hyperlink" Target="https://podminky.urs.cz/item/CS_URS_2024_01/184801121" TargetMode="External"/><Relationship Id="rId9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62"/>
  <sheetViews>
    <sheetView showGridLines="0" workbookViewId="0"/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 ht="11.25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pans="1:74" ht="36.950000000000003" customHeight="1">
      <c r="AR2" s="302" t="s">
        <v>6</v>
      </c>
      <c r="AS2" s="287"/>
      <c r="AT2" s="287"/>
      <c r="AU2" s="287"/>
      <c r="AV2" s="287"/>
      <c r="AW2" s="287"/>
      <c r="AX2" s="287"/>
      <c r="AY2" s="287"/>
      <c r="AZ2" s="287"/>
      <c r="BA2" s="287"/>
      <c r="BB2" s="287"/>
      <c r="BC2" s="287"/>
      <c r="BD2" s="287"/>
      <c r="BE2" s="287"/>
      <c r="BS2" s="16" t="s">
        <v>7</v>
      </c>
      <c r="BT2" s="16" t="s">
        <v>8</v>
      </c>
    </row>
    <row r="3" spans="1:74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7</v>
      </c>
      <c r="BT3" s="16" t="s">
        <v>9</v>
      </c>
    </row>
    <row r="4" spans="1:74" ht="24.95" customHeight="1">
      <c r="B4" s="19"/>
      <c r="D4" s="20" t="s">
        <v>10</v>
      </c>
      <c r="AR4" s="19"/>
      <c r="AS4" s="21" t="s">
        <v>11</v>
      </c>
      <c r="BE4" s="22" t="s">
        <v>12</v>
      </c>
      <c r="BS4" s="16" t="s">
        <v>13</v>
      </c>
    </row>
    <row r="5" spans="1:74" ht="12" customHeight="1">
      <c r="B5" s="19"/>
      <c r="D5" s="23" t="s">
        <v>14</v>
      </c>
      <c r="K5" s="286" t="s">
        <v>15</v>
      </c>
      <c r="L5" s="287"/>
      <c r="M5" s="287"/>
      <c r="N5" s="287"/>
      <c r="O5" s="287"/>
      <c r="P5" s="287"/>
      <c r="Q5" s="287"/>
      <c r="R5" s="287"/>
      <c r="S5" s="287"/>
      <c r="T5" s="287"/>
      <c r="U5" s="287"/>
      <c r="V5" s="287"/>
      <c r="W5" s="287"/>
      <c r="X5" s="287"/>
      <c r="Y5" s="287"/>
      <c r="Z5" s="287"/>
      <c r="AA5" s="287"/>
      <c r="AB5" s="287"/>
      <c r="AC5" s="287"/>
      <c r="AD5" s="287"/>
      <c r="AE5" s="287"/>
      <c r="AF5" s="287"/>
      <c r="AG5" s="287"/>
      <c r="AH5" s="287"/>
      <c r="AI5" s="287"/>
      <c r="AJ5" s="287"/>
      <c r="AK5" s="287"/>
      <c r="AL5" s="287"/>
      <c r="AM5" s="287"/>
      <c r="AN5" s="287"/>
      <c r="AO5" s="287"/>
      <c r="AR5" s="19"/>
      <c r="BE5" s="283" t="s">
        <v>16</v>
      </c>
      <c r="BS5" s="16" t="s">
        <v>7</v>
      </c>
    </row>
    <row r="6" spans="1:74" ht="36.950000000000003" customHeight="1">
      <c r="B6" s="19"/>
      <c r="D6" s="25" t="s">
        <v>17</v>
      </c>
      <c r="K6" s="288" t="s">
        <v>18</v>
      </c>
      <c r="L6" s="287"/>
      <c r="M6" s="287"/>
      <c r="N6" s="287"/>
      <c r="O6" s="287"/>
      <c r="P6" s="287"/>
      <c r="Q6" s="287"/>
      <c r="R6" s="287"/>
      <c r="S6" s="287"/>
      <c r="T6" s="287"/>
      <c r="U6" s="287"/>
      <c r="V6" s="287"/>
      <c r="W6" s="287"/>
      <c r="X6" s="287"/>
      <c r="Y6" s="287"/>
      <c r="Z6" s="287"/>
      <c r="AA6" s="287"/>
      <c r="AB6" s="287"/>
      <c r="AC6" s="287"/>
      <c r="AD6" s="287"/>
      <c r="AE6" s="287"/>
      <c r="AF6" s="287"/>
      <c r="AG6" s="287"/>
      <c r="AH6" s="287"/>
      <c r="AI6" s="287"/>
      <c r="AJ6" s="287"/>
      <c r="AK6" s="287"/>
      <c r="AL6" s="287"/>
      <c r="AM6" s="287"/>
      <c r="AN6" s="287"/>
      <c r="AO6" s="287"/>
      <c r="AR6" s="19"/>
      <c r="BE6" s="284"/>
      <c r="BS6" s="16" t="s">
        <v>7</v>
      </c>
    </row>
    <row r="7" spans="1:74" ht="12" customHeight="1">
      <c r="B7" s="19"/>
      <c r="D7" s="26" t="s">
        <v>19</v>
      </c>
      <c r="K7" s="24" t="s">
        <v>20</v>
      </c>
      <c r="AK7" s="26" t="s">
        <v>21</v>
      </c>
      <c r="AN7" s="24" t="s">
        <v>22</v>
      </c>
      <c r="AR7" s="19"/>
      <c r="BE7" s="284"/>
      <c r="BS7" s="16" t="s">
        <v>7</v>
      </c>
    </row>
    <row r="8" spans="1:74" ht="12" customHeight="1">
      <c r="B8" s="19"/>
      <c r="D8" s="26" t="s">
        <v>23</v>
      </c>
      <c r="K8" s="24" t="s">
        <v>24</v>
      </c>
      <c r="AK8" s="26" t="s">
        <v>25</v>
      </c>
      <c r="AN8" s="27" t="s">
        <v>26</v>
      </c>
      <c r="AR8" s="19"/>
      <c r="BE8" s="284"/>
      <c r="BS8" s="16" t="s">
        <v>7</v>
      </c>
    </row>
    <row r="9" spans="1:74" ht="29.25" customHeight="1">
      <c r="B9" s="19"/>
      <c r="D9" s="23" t="s">
        <v>27</v>
      </c>
      <c r="K9" s="28" t="s">
        <v>28</v>
      </c>
      <c r="AR9" s="19"/>
      <c r="BE9" s="284"/>
      <c r="BS9" s="16" t="s">
        <v>7</v>
      </c>
    </row>
    <row r="10" spans="1:74" ht="12" customHeight="1">
      <c r="B10" s="19"/>
      <c r="D10" s="26" t="s">
        <v>29</v>
      </c>
      <c r="AK10" s="26" t="s">
        <v>30</v>
      </c>
      <c r="AN10" s="24" t="s">
        <v>31</v>
      </c>
      <c r="AR10" s="19"/>
      <c r="BE10" s="284"/>
      <c r="BS10" s="16" t="s">
        <v>7</v>
      </c>
    </row>
    <row r="11" spans="1:74" ht="18.399999999999999" customHeight="1">
      <c r="B11" s="19"/>
      <c r="E11" s="24" t="s">
        <v>32</v>
      </c>
      <c r="AK11" s="26" t="s">
        <v>33</v>
      </c>
      <c r="AN11" s="24" t="s">
        <v>34</v>
      </c>
      <c r="AR11" s="19"/>
      <c r="BE11" s="284"/>
      <c r="BS11" s="16" t="s">
        <v>7</v>
      </c>
    </row>
    <row r="12" spans="1:74" ht="6.95" customHeight="1">
      <c r="B12" s="19"/>
      <c r="AR12" s="19"/>
      <c r="BE12" s="284"/>
      <c r="BS12" s="16" t="s">
        <v>7</v>
      </c>
    </row>
    <row r="13" spans="1:74" ht="12" customHeight="1">
      <c r="B13" s="19"/>
      <c r="D13" s="26" t="s">
        <v>35</v>
      </c>
      <c r="AK13" s="26" t="s">
        <v>30</v>
      </c>
      <c r="AN13" s="29" t="s">
        <v>36</v>
      </c>
      <c r="AR13" s="19"/>
      <c r="BE13" s="284"/>
      <c r="BS13" s="16" t="s">
        <v>7</v>
      </c>
    </row>
    <row r="14" spans="1:74" ht="12.75">
      <c r="B14" s="19"/>
      <c r="E14" s="289" t="s">
        <v>36</v>
      </c>
      <c r="F14" s="290"/>
      <c r="G14" s="290"/>
      <c r="H14" s="290"/>
      <c r="I14" s="290"/>
      <c r="J14" s="290"/>
      <c r="K14" s="290"/>
      <c r="L14" s="290"/>
      <c r="M14" s="290"/>
      <c r="N14" s="290"/>
      <c r="O14" s="290"/>
      <c r="P14" s="290"/>
      <c r="Q14" s="290"/>
      <c r="R14" s="290"/>
      <c r="S14" s="290"/>
      <c r="T14" s="290"/>
      <c r="U14" s="290"/>
      <c r="V14" s="290"/>
      <c r="W14" s="290"/>
      <c r="X14" s="290"/>
      <c r="Y14" s="290"/>
      <c r="Z14" s="290"/>
      <c r="AA14" s="290"/>
      <c r="AB14" s="290"/>
      <c r="AC14" s="290"/>
      <c r="AD14" s="290"/>
      <c r="AE14" s="290"/>
      <c r="AF14" s="290"/>
      <c r="AG14" s="290"/>
      <c r="AH14" s="290"/>
      <c r="AI14" s="290"/>
      <c r="AJ14" s="290"/>
      <c r="AK14" s="26" t="s">
        <v>33</v>
      </c>
      <c r="AN14" s="29" t="s">
        <v>36</v>
      </c>
      <c r="AR14" s="19"/>
      <c r="BE14" s="284"/>
      <c r="BS14" s="16" t="s">
        <v>7</v>
      </c>
    </row>
    <row r="15" spans="1:74" ht="6.95" customHeight="1">
      <c r="B15" s="19"/>
      <c r="AR15" s="19"/>
      <c r="BE15" s="284"/>
      <c r="BS15" s="16" t="s">
        <v>4</v>
      </c>
    </row>
    <row r="16" spans="1:74" ht="12" customHeight="1">
      <c r="B16" s="19"/>
      <c r="D16" s="26" t="s">
        <v>37</v>
      </c>
      <c r="AK16" s="26" t="s">
        <v>30</v>
      </c>
      <c r="AN16" s="24" t="s">
        <v>38</v>
      </c>
      <c r="AR16" s="19"/>
      <c r="BE16" s="284"/>
      <c r="BS16" s="16" t="s">
        <v>4</v>
      </c>
    </row>
    <row r="17" spans="2:71" ht="18.399999999999999" customHeight="1">
      <c r="B17" s="19"/>
      <c r="E17" s="24" t="s">
        <v>39</v>
      </c>
      <c r="AK17" s="26" t="s">
        <v>33</v>
      </c>
      <c r="AN17" s="24" t="s">
        <v>40</v>
      </c>
      <c r="AR17" s="19"/>
      <c r="BE17" s="284"/>
      <c r="BS17" s="16" t="s">
        <v>41</v>
      </c>
    </row>
    <row r="18" spans="2:71" ht="6.95" customHeight="1">
      <c r="B18" s="19"/>
      <c r="AR18" s="19"/>
      <c r="BE18" s="284"/>
      <c r="BS18" s="16" t="s">
        <v>7</v>
      </c>
    </row>
    <row r="19" spans="2:71" ht="12" customHeight="1">
      <c r="B19" s="19"/>
      <c r="D19" s="26" t="s">
        <v>42</v>
      </c>
      <c r="AK19" s="26" t="s">
        <v>30</v>
      </c>
      <c r="AN19" s="24" t="s">
        <v>38</v>
      </c>
      <c r="AR19" s="19"/>
      <c r="BE19" s="284"/>
      <c r="BS19" s="16" t="s">
        <v>7</v>
      </c>
    </row>
    <row r="20" spans="2:71" ht="18.399999999999999" customHeight="1">
      <c r="B20" s="19"/>
      <c r="E20" s="24" t="s">
        <v>39</v>
      </c>
      <c r="AK20" s="26" t="s">
        <v>33</v>
      </c>
      <c r="AN20" s="24" t="s">
        <v>40</v>
      </c>
      <c r="AR20" s="19"/>
      <c r="BE20" s="284"/>
      <c r="BS20" s="16" t="s">
        <v>4</v>
      </c>
    </row>
    <row r="21" spans="2:71" ht="6.95" customHeight="1">
      <c r="B21" s="19"/>
      <c r="AR21" s="19"/>
      <c r="BE21" s="284"/>
    </row>
    <row r="22" spans="2:71" ht="12" customHeight="1">
      <c r="B22" s="19"/>
      <c r="D22" s="26" t="s">
        <v>43</v>
      </c>
      <c r="AR22" s="19"/>
      <c r="BE22" s="284"/>
    </row>
    <row r="23" spans="2:71" ht="47.25" customHeight="1">
      <c r="B23" s="19"/>
      <c r="E23" s="291" t="s">
        <v>44</v>
      </c>
      <c r="F23" s="291"/>
      <c r="G23" s="291"/>
      <c r="H23" s="291"/>
      <c r="I23" s="291"/>
      <c r="J23" s="291"/>
      <c r="K23" s="291"/>
      <c r="L23" s="291"/>
      <c r="M23" s="291"/>
      <c r="N23" s="291"/>
      <c r="O23" s="291"/>
      <c r="P23" s="291"/>
      <c r="Q23" s="291"/>
      <c r="R23" s="291"/>
      <c r="S23" s="291"/>
      <c r="T23" s="291"/>
      <c r="U23" s="291"/>
      <c r="V23" s="291"/>
      <c r="W23" s="291"/>
      <c r="X23" s="291"/>
      <c r="Y23" s="291"/>
      <c r="Z23" s="291"/>
      <c r="AA23" s="291"/>
      <c r="AB23" s="291"/>
      <c r="AC23" s="291"/>
      <c r="AD23" s="291"/>
      <c r="AE23" s="291"/>
      <c r="AF23" s="291"/>
      <c r="AG23" s="291"/>
      <c r="AH23" s="291"/>
      <c r="AI23" s="291"/>
      <c r="AJ23" s="291"/>
      <c r="AK23" s="291"/>
      <c r="AL23" s="291"/>
      <c r="AM23" s="291"/>
      <c r="AN23" s="291"/>
      <c r="AR23" s="19"/>
      <c r="BE23" s="284"/>
    </row>
    <row r="24" spans="2:71" ht="6.95" customHeight="1">
      <c r="B24" s="19"/>
      <c r="AR24" s="19"/>
      <c r="BE24" s="284"/>
    </row>
    <row r="25" spans="2:71" ht="6.95" customHeight="1">
      <c r="B25" s="19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R25" s="19"/>
      <c r="BE25" s="284"/>
    </row>
    <row r="26" spans="2:71" s="1" customFormat="1" ht="25.9" customHeight="1">
      <c r="B26" s="32"/>
      <c r="D26" s="33" t="s">
        <v>45</v>
      </c>
      <c r="E26" s="34"/>
      <c r="F26" s="34"/>
      <c r="G26" s="34"/>
      <c r="H26" s="34"/>
      <c r="I26" s="34"/>
      <c r="J26" s="34"/>
      <c r="K26" s="34"/>
      <c r="L26" s="34"/>
      <c r="M26" s="34"/>
      <c r="N26" s="34"/>
      <c r="O26" s="34"/>
      <c r="P26" s="34"/>
      <c r="Q26" s="34"/>
      <c r="R26" s="34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  <c r="AF26" s="34"/>
      <c r="AG26" s="34"/>
      <c r="AH26" s="34"/>
      <c r="AI26" s="34"/>
      <c r="AJ26" s="34"/>
      <c r="AK26" s="292">
        <f>ROUND(AG54,2)</f>
        <v>0</v>
      </c>
      <c r="AL26" s="293"/>
      <c r="AM26" s="293"/>
      <c r="AN26" s="293"/>
      <c r="AO26" s="293"/>
      <c r="AR26" s="32"/>
      <c r="BE26" s="284"/>
    </row>
    <row r="27" spans="2:71" s="1" customFormat="1" ht="6.95" customHeight="1">
      <c r="B27" s="32"/>
      <c r="AR27" s="32"/>
      <c r="BE27" s="284"/>
    </row>
    <row r="28" spans="2:71" s="1" customFormat="1" ht="12.75">
      <c r="B28" s="32"/>
      <c r="L28" s="294" t="s">
        <v>46</v>
      </c>
      <c r="M28" s="294"/>
      <c r="N28" s="294"/>
      <c r="O28" s="294"/>
      <c r="P28" s="294"/>
      <c r="W28" s="294" t="s">
        <v>47</v>
      </c>
      <c r="X28" s="294"/>
      <c r="Y28" s="294"/>
      <c r="Z28" s="294"/>
      <c r="AA28" s="294"/>
      <c r="AB28" s="294"/>
      <c r="AC28" s="294"/>
      <c r="AD28" s="294"/>
      <c r="AE28" s="294"/>
      <c r="AK28" s="294" t="s">
        <v>48</v>
      </c>
      <c r="AL28" s="294"/>
      <c r="AM28" s="294"/>
      <c r="AN28" s="294"/>
      <c r="AO28" s="294"/>
      <c r="AR28" s="32"/>
      <c r="BE28" s="284"/>
    </row>
    <row r="29" spans="2:71" s="2" customFormat="1" ht="14.45" customHeight="1">
      <c r="B29" s="36"/>
      <c r="D29" s="26" t="s">
        <v>49</v>
      </c>
      <c r="F29" s="26" t="s">
        <v>50</v>
      </c>
      <c r="L29" s="297">
        <v>0.21</v>
      </c>
      <c r="M29" s="296"/>
      <c r="N29" s="296"/>
      <c r="O29" s="296"/>
      <c r="P29" s="296"/>
      <c r="W29" s="295">
        <f>ROUND(AZ54, 2)</f>
        <v>0</v>
      </c>
      <c r="X29" s="296"/>
      <c r="Y29" s="296"/>
      <c r="Z29" s="296"/>
      <c r="AA29" s="296"/>
      <c r="AB29" s="296"/>
      <c r="AC29" s="296"/>
      <c r="AD29" s="296"/>
      <c r="AE29" s="296"/>
      <c r="AK29" s="295">
        <f>ROUND(AV54, 2)</f>
        <v>0</v>
      </c>
      <c r="AL29" s="296"/>
      <c r="AM29" s="296"/>
      <c r="AN29" s="296"/>
      <c r="AO29" s="296"/>
      <c r="AR29" s="36"/>
      <c r="BE29" s="285"/>
    </row>
    <row r="30" spans="2:71" s="2" customFormat="1" ht="14.45" customHeight="1">
      <c r="B30" s="36"/>
      <c r="F30" s="26" t="s">
        <v>51</v>
      </c>
      <c r="L30" s="297">
        <v>0.12</v>
      </c>
      <c r="M30" s="296"/>
      <c r="N30" s="296"/>
      <c r="O30" s="296"/>
      <c r="P30" s="296"/>
      <c r="W30" s="295">
        <f>ROUND(BA54, 2)</f>
        <v>0</v>
      </c>
      <c r="X30" s="296"/>
      <c r="Y30" s="296"/>
      <c r="Z30" s="296"/>
      <c r="AA30" s="296"/>
      <c r="AB30" s="296"/>
      <c r="AC30" s="296"/>
      <c r="AD30" s="296"/>
      <c r="AE30" s="296"/>
      <c r="AK30" s="295">
        <f>ROUND(AW54, 2)</f>
        <v>0</v>
      </c>
      <c r="AL30" s="296"/>
      <c r="AM30" s="296"/>
      <c r="AN30" s="296"/>
      <c r="AO30" s="296"/>
      <c r="AR30" s="36"/>
      <c r="BE30" s="285"/>
    </row>
    <row r="31" spans="2:71" s="2" customFormat="1" ht="14.45" hidden="1" customHeight="1">
      <c r="B31" s="36"/>
      <c r="F31" s="26" t="s">
        <v>52</v>
      </c>
      <c r="L31" s="297">
        <v>0.21</v>
      </c>
      <c r="M31" s="296"/>
      <c r="N31" s="296"/>
      <c r="O31" s="296"/>
      <c r="P31" s="296"/>
      <c r="W31" s="295">
        <f>ROUND(BB54, 2)</f>
        <v>0</v>
      </c>
      <c r="X31" s="296"/>
      <c r="Y31" s="296"/>
      <c r="Z31" s="296"/>
      <c r="AA31" s="296"/>
      <c r="AB31" s="296"/>
      <c r="AC31" s="296"/>
      <c r="AD31" s="296"/>
      <c r="AE31" s="296"/>
      <c r="AK31" s="295">
        <v>0</v>
      </c>
      <c r="AL31" s="296"/>
      <c r="AM31" s="296"/>
      <c r="AN31" s="296"/>
      <c r="AO31" s="296"/>
      <c r="AR31" s="36"/>
      <c r="BE31" s="285"/>
    </row>
    <row r="32" spans="2:71" s="2" customFormat="1" ht="14.45" hidden="1" customHeight="1">
      <c r="B32" s="36"/>
      <c r="F32" s="26" t="s">
        <v>53</v>
      </c>
      <c r="L32" s="297">
        <v>0.12</v>
      </c>
      <c r="M32" s="296"/>
      <c r="N32" s="296"/>
      <c r="O32" s="296"/>
      <c r="P32" s="296"/>
      <c r="W32" s="295">
        <f>ROUND(BC54, 2)</f>
        <v>0</v>
      </c>
      <c r="X32" s="296"/>
      <c r="Y32" s="296"/>
      <c r="Z32" s="296"/>
      <c r="AA32" s="296"/>
      <c r="AB32" s="296"/>
      <c r="AC32" s="296"/>
      <c r="AD32" s="296"/>
      <c r="AE32" s="296"/>
      <c r="AK32" s="295">
        <v>0</v>
      </c>
      <c r="AL32" s="296"/>
      <c r="AM32" s="296"/>
      <c r="AN32" s="296"/>
      <c r="AO32" s="296"/>
      <c r="AR32" s="36"/>
      <c r="BE32" s="285"/>
    </row>
    <row r="33" spans="2:44" s="2" customFormat="1" ht="14.45" hidden="1" customHeight="1">
      <c r="B33" s="36"/>
      <c r="F33" s="26" t="s">
        <v>54</v>
      </c>
      <c r="L33" s="297">
        <v>0</v>
      </c>
      <c r="M33" s="296"/>
      <c r="N33" s="296"/>
      <c r="O33" s="296"/>
      <c r="P33" s="296"/>
      <c r="W33" s="295">
        <f>ROUND(BD54, 2)</f>
        <v>0</v>
      </c>
      <c r="X33" s="296"/>
      <c r="Y33" s="296"/>
      <c r="Z33" s="296"/>
      <c r="AA33" s="296"/>
      <c r="AB33" s="296"/>
      <c r="AC33" s="296"/>
      <c r="AD33" s="296"/>
      <c r="AE33" s="296"/>
      <c r="AK33" s="295">
        <v>0</v>
      </c>
      <c r="AL33" s="296"/>
      <c r="AM33" s="296"/>
      <c r="AN33" s="296"/>
      <c r="AO33" s="296"/>
      <c r="AR33" s="36"/>
    </row>
    <row r="34" spans="2:44" s="1" customFormat="1" ht="6.95" customHeight="1">
      <c r="B34" s="32"/>
      <c r="AR34" s="32"/>
    </row>
    <row r="35" spans="2:44" s="1" customFormat="1" ht="25.9" customHeight="1">
      <c r="B35" s="32"/>
      <c r="C35" s="37"/>
      <c r="D35" s="38" t="s">
        <v>55</v>
      </c>
      <c r="E35" s="39"/>
      <c r="F35" s="39"/>
      <c r="G35" s="39"/>
      <c r="H35" s="39"/>
      <c r="I35" s="39"/>
      <c r="J35" s="39"/>
      <c r="K35" s="39"/>
      <c r="L35" s="39"/>
      <c r="M35" s="39"/>
      <c r="N35" s="39"/>
      <c r="O35" s="39"/>
      <c r="P35" s="39"/>
      <c r="Q35" s="39"/>
      <c r="R35" s="39"/>
      <c r="S35" s="39"/>
      <c r="T35" s="40" t="s">
        <v>56</v>
      </c>
      <c r="U35" s="39"/>
      <c r="V35" s="39"/>
      <c r="W35" s="39"/>
      <c r="X35" s="301" t="s">
        <v>57</v>
      </c>
      <c r="Y35" s="299"/>
      <c r="Z35" s="299"/>
      <c r="AA35" s="299"/>
      <c r="AB35" s="299"/>
      <c r="AC35" s="39"/>
      <c r="AD35" s="39"/>
      <c r="AE35" s="39"/>
      <c r="AF35" s="39"/>
      <c r="AG35" s="39"/>
      <c r="AH35" s="39"/>
      <c r="AI35" s="39"/>
      <c r="AJ35" s="39"/>
      <c r="AK35" s="298">
        <f>SUM(AK26:AK33)</f>
        <v>0</v>
      </c>
      <c r="AL35" s="299"/>
      <c r="AM35" s="299"/>
      <c r="AN35" s="299"/>
      <c r="AO35" s="300"/>
      <c r="AP35" s="37"/>
      <c r="AQ35" s="37"/>
      <c r="AR35" s="32"/>
    </row>
    <row r="36" spans="2:44" s="1" customFormat="1" ht="6.95" customHeight="1">
      <c r="B36" s="32"/>
      <c r="AR36" s="32"/>
    </row>
    <row r="37" spans="2:44" s="1" customFormat="1" ht="6.95" customHeight="1">
      <c r="B37" s="41"/>
      <c r="C37" s="42"/>
      <c r="D37" s="42"/>
      <c r="E37" s="42"/>
      <c r="F37" s="42"/>
      <c r="G37" s="42"/>
      <c r="H37" s="42"/>
      <c r="I37" s="42"/>
      <c r="J37" s="42"/>
      <c r="K37" s="42"/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2"/>
      <c r="W37" s="42"/>
      <c r="X37" s="42"/>
      <c r="Y37" s="42"/>
      <c r="Z37" s="42"/>
      <c r="AA37" s="42"/>
      <c r="AB37" s="42"/>
      <c r="AC37" s="42"/>
      <c r="AD37" s="42"/>
      <c r="AE37" s="42"/>
      <c r="AF37" s="42"/>
      <c r="AG37" s="42"/>
      <c r="AH37" s="42"/>
      <c r="AI37" s="42"/>
      <c r="AJ37" s="42"/>
      <c r="AK37" s="42"/>
      <c r="AL37" s="42"/>
      <c r="AM37" s="42"/>
      <c r="AN37" s="42"/>
      <c r="AO37" s="42"/>
      <c r="AP37" s="42"/>
      <c r="AQ37" s="42"/>
      <c r="AR37" s="32"/>
    </row>
    <row r="41" spans="2:44" s="1" customFormat="1" ht="6.95" customHeight="1">
      <c r="B41" s="43"/>
      <c r="C41" s="44"/>
      <c r="D41" s="44"/>
      <c r="E41" s="44"/>
      <c r="F41" s="44"/>
      <c r="G41" s="44"/>
      <c r="H41" s="44"/>
      <c r="I41" s="44"/>
      <c r="J41" s="44"/>
      <c r="K41" s="44"/>
      <c r="L41" s="44"/>
      <c r="M41" s="44"/>
      <c r="N41" s="44"/>
      <c r="O41" s="44"/>
      <c r="P41" s="44"/>
      <c r="Q41" s="44"/>
      <c r="R41" s="44"/>
      <c r="S41" s="44"/>
      <c r="T41" s="44"/>
      <c r="U41" s="44"/>
      <c r="V41" s="44"/>
      <c r="W41" s="44"/>
      <c r="X41" s="44"/>
      <c r="Y41" s="44"/>
      <c r="Z41" s="44"/>
      <c r="AA41" s="44"/>
      <c r="AB41" s="44"/>
      <c r="AC41" s="44"/>
      <c r="AD41" s="44"/>
      <c r="AE41" s="44"/>
      <c r="AF41" s="44"/>
      <c r="AG41" s="44"/>
      <c r="AH41" s="44"/>
      <c r="AI41" s="44"/>
      <c r="AJ41" s="44"/>
      <c r="AK41" s="44"/>
      <c r="AL41" s="44"/>
      <c r="AM41" s="44"/>
      <c r="AN41" s="44"/>
      <c r="AO41" s="44"/>
      <c r="AP41" s="44"/>
      <c r="AQ41" s="44"/>
      <c r="AR41" s="32"/>
    </row>
    <row r="42" spans="2:44" s="1" customFormat="1" ht="24.95" customHeight="1">
      <c r="B42" s="32"/>
      <c r="C42" s="20" t="s">
        <v>58</v>
      </c>
      <c r="AR42" s="32"/>
    </row>
    <row r="43" spans="2:44" s="1" customFormat="1" ht="6.95" customHeight="1">
      <c r="B43" s="32"/>
      <c r="AR43" s="32"/>
    </row>
    <row r="44" spans="2:44" s="3" customFormat="1" ht="12" customHeight="1">
      <c r="B44" s="45"/>
      <c r="C44" s="26" t="s">
        <v>14</v>
      </c>
      <c r="L44" s="3" t="str">
        <f>K5</f>
        <v>polryb</v>
      </c>
      <c r="AR44" s="45"/>
    </row>
    <row r="45" spans="2:44" s="4" customFormat="1" ht="36.950000000000003" customHeight="1">
      <c r="B45" s="46"/>
      <c r="C45" s="47" t="s">
        <v>17</v>
      </c>
      <c r="L45" s="265" t="str">
        <f>K6</f>
        <v>MVN Polom - obnova rybníka</v>
      </c>
      <c r="M45" s="266"/>
      <c r="N45" s="266"/>
      <c r="O45" s="266"/>
      <c r="P45" s="266"/>
      <c r="Q45" s="266"/>
      <c r="R45" s="266"/>
      <c r="S45" s="266"/>
      <c r="T45" s="266"/>
      <c r="U45" s="266"/>
      <c r="V45" s="266"/>
      <c r="W45" s="266"/>
      <c r="X45" s="266"/>
      <c r="Y45" s="266"/>
      <c r="Z45" s="266"/>
      <c r="AA45" s="266"/>
      <c r="AB45" s="266"/>
      <c r="AC45" s="266"/>
      <c r="AD45" s="266"/>
      <c r="AE45" s="266"/>
      <c r="AF45" s="266"/>
      <c r="AG45" s="266"/>
      <c r="AH45" s="266"/>
      <c r="AI45" s="266"/>
      <c r="AJ45" s="266"/>
      <c r="AK45" s="266"/>
      <c r="AL45" s="266"/>
      <c r="AM45" s="266"/>
      <c r="AN45" s="266"/>
      <c r="AO45" s="266"/>
      <c r="AR45" s="46"/>
    </row>
    <row r="46" spans="2:44" s="1" customFormat="1" ht="6.95" customHeight="1">
      <c r="B46" s="32"/>
      <c r="AR46" s="32"/>
    </row>
    <row r="47" spans="2:44" s="1" customFormat="1" ht="12" customHeight="1">
      <c r="B47" s="32"/>
      <c r="C47" s="26" t="s">
        <v>23</v>
      </c>
      <c r="L47" s="48" t="str">
        <f>IF(K8="","",K8)</f>
        <v>Polom u Údrče,Ratiboř u Žlutic</v>
      </c>
      <c r="AI47" s="26" t="s">
        <v>25</v>
      </c>
      <c r="AM47" s="267" t="str">
        <f>IF(AN8= "","",AN8)</f>
        <v>5. 2. 2024</v>
      </c>
      <c r="AN47" s="267"/>
      <c r="AR47" s="32"/>
    </row>
    <row r="48" spans="2:44" s="1" customFormat="1" ht="6.95" customHeight="1">
      <c r="B48" s="32"/>
      <c r="AR48" s="32"/>
    </row>
    <row r="49" spans="1:91" s="1" customFormat="1" ht="15.2" customHeight="1">
      <c r="B49" s="32"/>
      <c r="C49" s="26" t="s">
        <v>29</v>
      </c>
      <c r="L49" s="3" t="str">
        <f>IF(E11= "","",E11)</f>
        <v>Povodí Vltavy s.p.</v>
      </c>
      <c r="AI49" s="26" t="s">
        <v>37</v>
      </c>
      <c r="AM49" s="268" t="str">
        <f>IF(E17="","",E17)</f>
        <v>Ing.Milan Jícha</v>
      </c>
      <c r="AN49" s="269"/>
      <c r="AO49" s="269"/>
      <c r="AP49" s="269"/>
      <c r="AR49" s="32"/>
      <c r="AS49" s="270" t="s">
        <v>59</v>
      </c>
      <c r="AT49" s="271"/>
      <c r="AU49" s="50"/>
      <c r="AV49" s="50"/>
      <c r="AW49" s="50"/>
      <c r="AX49" s="50"/>
      <c r="AY49" s="50"/>
      <c r="AZ49" s="50"/>
      <c r="BA49" s="50"/>
      <c r="BB49" s="50"/>
      <c r="BC49" s="50"/>
      <c r="BD49" s="51"/>
    </row>
    <row r="50" spans="1:91" s="1" customFormat="1" ht="15.2" customHeight="1">
      <c r="B50" s="32"/>
      <c r="C50" s="26" t="s">
        <v>35</v>
      </c>
      <c r="L50" s="3" t="str">
        <f>IF(E14= "Vyplň údaj","",E14)</f>
        <v/>
      </c>
      <c r="AI50" s="26" t="s">
        <v>42</v>
      </c>
      <c r="AM50" s="268" t="str">
        <f>IF(E20="","",E20)</f>
        <v>Ing.Milan Jícha</v>
      </c>
      <c r="AN50" s="269"/>
      <c r="AO50" s="269"/>
      <c r="AP50" s="269"/>
      <c r="AR50" s="32"/>
      <c r="AS50" s="272"/>
      <c r="AT50" s="273"/>
      <c r="BD50" s="53"/>
    </row>
    <row r="51" spans="1:91" s="1" customFormat="1" ht="10.9" customHeight="1">
      <c r="B51" s="32"/>
      <c r="AR51" s="32"/>
      <c r="AS51" s="272"/>
      <c r="AT51" s="273"/>
      <c r="BD51" s="53"/>
    </row>
    <row r="52" spans="1:91" s="1" customFormat="1" ht="29.25" customHeight="1">
      <c r="B52" s="32"/>
      <c r="C52" s="274" t="s">
        <v>60</v>
      </c>
      <c r="D52" s="275"/>
      <c r="E52" s="275"/>
      <c r="F52" s="275"/>
      <c r="G52" s="275"/>
      <c r="H52" s="54"/>
      <c r="I52" s="277" t="s">
        <v>61</v>
      </c>
      <c r="J52" s="275"/>
      <c r="K52" s="275"/>
      <c r="L52" s="275"/>
      <c r="M52" s="275"/>
      <c r="N52" s="275"/>
      <c r="O52" s="275"/>
      <c r="P52" s="275"/>
      <c r="Q52" s="275"/>
      <c r="R52" s="275"/>
      <c r="S52" s="275"/>
      <c r="T52" s="275"/>
      <c r="U52" s="275"/>
      <c r="V52" s="275"/>
      <c r="W52" s="275"/>
      <c r="X52" s="275"/>
      <c r="Y52" s="275"/>
      <c r="Z52" s="275"/>
      <c r="AA52" s="275"/>
      <c r="AB52" s="275"/>
      <c r="AC52" s="275"/>
      <c r="AD52" s="275"/>
      <c r="AE52" s="275"/>
      <c r="AF52" s="275"/>
      <c r="AG52" s="276" t="s">
        <v>62</v>
      </c>
      <c r="AH52" s="275"/>
      <c r="AI52" s="275"/>
      <c r="AJ52" s="275"/>
      <c r="AK52" s="275"/>
      <c r="AL52" s="275"/>
      <c r="AM52" s="275"/>
      <c r="AN52" s="277" t="s">
        <v>63</v>
      </c>
      <c r="AO52" s="275"/>
      <c r="AP52" s="275"/>
      <c r="AQ52" s="55" t="s">
        <v>64</v>
      </c>
      <c r="AR52" s="32"/>
      <c r="AS52" s="56" t="s">
        <v>65</v>
      </c>
      <c r="AT52" s="57" t="s">
        <v>66</v>
      </c>
      <c r="AU52" s="57" t="s">
        <v>67</v>
      </c>
      <c r="AV52" s="57" t="s">
        <v>68</v>
      </c>
      <c r="AW52" s="57" t="s">
        <v>69</v>
      </c>
      <c r="AX52" s="57" t="s">
        <v>70</v>
      </c>
      <c r="AY52" s="57" t="s">
        <v>71</v>
      </c>
      <c r="AZ52" s="57" t="s">
        <v>72</v>
      </c>
      <c r="BA52" s="57" t="s">
        <v>73</v>
      </c>
      <c r="BB52" s="57" t="s">
        <v>74</v>
      </c>
      <c r="BC52" s="57" t="s">
        <v>75</v>
      </c>
      <c r="BD52" s="58" t="s">
        <v>76</v>
      </c>
    </row>
    <row r="53" spans="1:91" s="1" customFormat="1" ht="10.9" customHeight="1">
      <c r="B53" s="32"/>
      <c r="AR53" s="32"/>
      <c r="AS53" s="59"/>
      <c r="AT53" s="50"/>
      <c r="AU53" s="50"/>
      <c r="AV53" s="50"/>
      <c r="AW53" s="50"/>
      <c r="AX53" s="50"/>
      <c r="AY53" s="50"/>
      <c r="AZ53" s="50"/>
      <c r="BA53" s="50"/>
      <c r="BB53" s="50"/>
      <c r="BC53" s="50"/>
      <c r="BD53" s="51"/>
    </row>
    <row r="54" spans="1:91" s="5" customFormat="1" ht="32.450000000000003" customHeight="1">
      <c r="B54" s="60"/>
      <c r="C54" s="61" t="s">
        <v>77</v>
      </c>
      <c r="D54" s="62"/>
      <c r="E54" s="62"/>
      <c r="F54" s="62"/>
      <c r="G54" s="62"/>
      <c r="H54" s="62"/>
      <c r="I54" s="62"/>
      <c r="J54" s="62"/>
      <c r="K54" s="62"/>
      <c r="L54" s="62"/>
      <c r="M54" s="62"/>
      <c r="N54" s="62"/>
      <c r="O54" s="62"/>
      <c r="P54" s="62"/>
      <c r="Q54" s="62"/>
      <c r="R54" s="62"/>
      <c r="S54" s="62"/>
      <c r="T54" s="62"/>
      <c r="U54" s="62"/>
      <c r="V54" s="62"/>
      <c r="W54" s="62"/>
      <c r="X54" s="62"/>
      <c r="Y54" s="62"/>
      <c r="Z54" s="62"/>
      <c r="AA54" s="62"/>
      <c r="AB54" s="62"/>
      <c r="AC54" s="62"/>
      <c r="AD54" s="62"/>
      <c r="AE54" s="62"/>
      <c r="AF54" s="62"/>
      <c r="AG54" s="281">
        <f>ROUND(SUM(AG55:AG60),2)</f>
        <v>0</v>
      </c>
      <c r="AH54" s="281"/>
      <c r="AI54" s="281"/>
      <c r="AJ54" s="281"/>
      <c r="AK54" s="281"/>
      <c r="AL54" s="281"/>
      <c r="AM54" s="281"/>
      <c r="AN54" s="282">
        <f t="shared" ref="AN54:AN60" si="0">SUM(AG54,AT54)</f>
        <v>0</v>
      </c>
      <c r="AO54" s="282"/>
      <c r="AP54" s="282"/>
      <c r="AQ54" s="64" t="s">
        <v>3</v>
      </c>
      <c r="AR54" s="60"/>
      <c r="AS54" s="65">
        <f>ROUND(SUM(AS55:AS60),2)</f>
        <v>0</v>
      </c>
      <c r="AT54" s="66">
        <f t="shared" ref="AT54:AT60" si="1">ROUND(SUM(AV54:AW54),2)</f>
        <v>0</v>
      </c>
      <c r="AU54" s="67">
        <f>ROUND(SUM(AU55:AU60),5)</f>
        <v>0</v>
      </c>
      <c r="AV54" s="66">
        <f>ROUND(AZ54*L29,2)</f>
        <v>0</v>
      </c>
      <c r="AW54" s="66">
        <f>ROUND(BA54*L30,2)</f>
        <v>0</v>
      </c>
      <c r="AX54" s="66">
        <f>ROUND(BB54*L29,2)</f>
        <v>0</v>
      </c>
      <c r="AY54" s="66">
        <f>ROUND(BC54*L30,2)</f>
        <v>0</v>
      </c>
      <c r="AZ54" s="66">
        <f>ROUND(SUM(AZ55:AZ60),2)</f>
        <v>0</v>
      </c>
      <c r="BA54" s="66">
        <f>ROUND(SUM(BA55:BA60),2)</f>
        <v>0</v>
      </c>
      <c r="BB54" s="66">
        <f>ROUND(SUM(BB55:BB60),2)</f>
        <v>0</v>
      </c>
      <c r="BC54" s="66">
        <f>ROUND(SUM(BC55:BC60),2)</f>
        <v>0</v>
      </c>
      <c r="BD54" s="68">
        <f>ROUND(SUM(BD55:BD60),2)</f>
        <v>0</v>
      </c>
      <c r="BS54" s="69" t="s">
        <v>78</v>
      </c>
      <c r="BT54" s="69" t="s">
        <v>79</v>
      </c>
      <c r="BU54" s="70" t="s">
        <v>80</v>
      </c>
      <c r="BV54" s="69" t="s">
        <v>81</v>
      </c>
      <c r="BW54" s="69" t="s">
        <v>5</v>
      </c>
      <c r="BX54" s="69" t="s">
        <v>82</v>
      </c>
      <c r="CL54" s="69" t="s">
        <v>20</v>
      </c>
    </row>
    <row r="55" spans="1:91" s="6" customFormat="1" ht="16.5" customHeight="1">
      <c r="A55" s="71" t="s">
        <v>83</v>
      </c>
      <c r="B55" s="72"/>
      <c r="C55" s="73"/>
      <c r="D55" s="278" t="s">
        <v>84</v>
      </c>
      <c r="E55" s="278"/>
      <c r="F55" s="278"/>
      <c r="G55" s="278"/>
      <c r="H55" s="278"/>
      <c r="I55" s="74"/>
      <c r="J55" s="278" t="s">
        <v>85</v>
      </c>
      <c r="K55" s="278"/>
      <c r="L55" s="278"/>
      <c r="M55" s="278"/>
      <c r="N55" s="278"/>
      <c r="O55" s="278"/>
      <c r="P55" s="278"/>
      <c r="Q55" s="278"/>
      <c r="R55" s="278"/>
      <c r="S55" s="278"/>
      <c r="T55" s="278"/>
      <c r="U55" s="278"/>
      <c r="V55" s="278"/>
      <c r="W55" s="278"/>
      <c r="X55" s="278"/>
      <c r="Y55" s="278"/>
      <c r="Z55" s="278"/>
      <c r="AA55" s="278"/>
      <c r="AB55" s="278"/>
      <c r="AC55" s="278"/>
      <c r="AD55" s="278"/>
      <c r="AE55" s="278"/>
      <c r="AF55" s="278"/>
      <c r="AG55" s="279">
        <f>'polryb1 - SO-1 Obnova ryb...'!J30</f>
        <v>0</v>
      </c>
      <c r="AH55" s="280"/>
      <c r="AI55" s="280"/>
      <c r="AJ55" s="280"/>
      <c r="AK55" s="280"/>
      <c r="AL55" s="280"/>
      <c r="AM55" s="280"/>
      <c r="AN55" s="279">
        <f t="shared" si="0"/>
        <v>0</v>
      </c>
      <c r="AO55" s="280"/>
      <c r="AP55" s="280"/>
      <c r="AQ55" s="75" t="s">
        <v>86</v>
      </c>
      <c r="AR55" s="72"/>
      <c r="AS55" s="76">
        <v>0</v>
      </c>
      <c r="AT55" s="77">
        <f t="shared" si="1"/>
        <v>0</v>
      </c>
      <c r="AU55" s="78">
        <f>'polryb1 - SO-1 Obnova ryb...'!P88</f>
        <v>0</v>
      </c>
      <c r="AV55" s="77">
        <f>'polryb1 - SO-1 Obnova ryb...'!J33</f>
        <v>0</v>
      </c>
      <c r="AW55" s="77">
        <f>'polryb1 - SO-1 Obnova ryb...'!J34</f>
        <v>0</v>
      </c>
      <c r="AX55" s="77">
        <f>'polryb1 - SO-1 Obnova ryb...'!J35</f>
        <v>0</v>
      </c>
      <c r="AY55" s="77">
        <f>'polryb1 - SO-1 Obnova ryb...'!J36</f>
        <v>0</v>
      </c>
      <c r="AZ55" s="77">
        <f>'polryb1 - SO-1 Obnova ryb...'!F33</f>
        <v>0</v>
      </c>
      <c r="BA55" s="77">
        <f>'polryb1 - SO-1 Obnova ryb...'!F34</f>
        <v>0</v>
      </c>
      <c r="BB55" s="77">
        <f>'polryb1 - SO-1 Obnova ryb...'!F35</f>
        <v>0</v>
      </c>
      <c r="BC55" s="77">
        <f>'polryb1 - SO-1 Obnova ryb...'!F36</f>
        <v>0</v>
      </c>
      <c r="BD55" s="79">
        <f>'polryb1 - SO-1 Obnova ryb...'!F37</f>
        <v>0</v>
      </c>
      <c r="BT55" s="80" t="s">
        <v>87</v>
      </c>
      <c r="BV55" s="80" t="s">
        <v>81</v>
      </c>
      <c r="BW55" s="80" t="s">
        <v>88</v>
      </c>
      <c r="BX55" s="80" t="s">
        <v>5</v>
      </c>
      <c r="CL55" s="80" t="s">
        <v>20</v>
      </c>
      <c r="CM55" s="80" t="s">
        <v>89</v>
      </c>
    </row>
    <row r="56" spans="1:91" s="6" customFormat="1" ht="24.75" customHeight="1">
      <c r="A56" s="71" t="s">
        <v>83</v>
      </c>
      <c r="B56" s="72"/>
      <c r="C56" s="73"/>
      <c r="D56" s="278" t="s">
        <v>90</v>
      </c>
      <c r="E56" s="278"/>
      <c r="F56" s="278"/>
      <c r="G56" s="278"/>
      <c r="H56" s="278"/>
      <c r="I56" s="74"/>
      <c r="J56" s="278" t="s">
        <v>91</v>
      </c>
      <c r="K56" s="278"/>
      <c r="L56" s="278"/>
      <c r="M56" s="278"/>
      <c r="N56" s="278"/>
      <c r="O56" s="278"/>
      <c r="P56" s="278"/>
      <c r="Q56" s="278"/>
      <c r="R56" s="278"/>
      <c r="S56" s="278"/>
      <c r="T56" s="278"/>
      <c r="U56" s="278"/>
      <c r="V56" s="278"/>
      <c r="W56" s="278"/>
      <c r="X56" s="278"/>
      <c r="Y56" s="278"/>
      <c r="Z56" s="278"/>
      <c r="AA56" s="278"/>
      <c r="AB56" s="278"/>
      <c r="AC56" s="278"/>
      <c r="AD56" s="278"/>
      <c r="AE56" s="278"/>
      <c r="AF56" s="278"/>
      <c r="AG56" s="279">
        <f>'polryb2 - SO-2 Napouštěcí...'!J30</f>
        <v>0</v>
      </c>
      <c r="AH56" s="280"/>
      <c r="AI56" s="280"/>
      <c r="AJ56" s="280"/>
      <c r="AK56" s="280"/>
      <c r="AL56" s="280"/>
      <c r="AM56" s="280"/>
      <c r="AN56" s="279">
        <f t="shared" si="0"/>
        <v>0</v>
      </c>
      <c r="AO56" s="280"/>
      <c r="AP56" s="280"/>
      <c r="AQ56" s="75" t="s">
        <v>86</v>
      </c>
      <c r="AR56" s="72"/>
      <c r="AS56" s="76">
        <v>0</v>
      </c>
      <c r="AT56" s="77">
        <f t="shared" si="1"/>
        <v>0</v>
      </c>
      <c r="AU56" s="78">
        <f>'polryb2 - SO-2 Napouštěcí...'!P88</f>
        <v>0</v>
      </c>
      <c r="AV56" s="77">
        <f>'polryb2 - SO-2 Napouštěcí...'!J33</f>
        <v>0</v>
      </c>
      <c r="AW56" s="77">
        <f>'polryb2 - SO-2 Napouštěcí...'!J34</f>
        <v>0</v>
      </c>
      <c r="AX56" s="77">
        <f>'polryb2 - SO-2 Napouštěcí...'!J35</f>
        <v>0</v>
      </c>
      <c r="AY56" s="77">
        <f>'polryb2 - SO-2 Napouštěcí...'!J36</f>
        <v>0</v>
      </c>
      <c r="AZ56" s="77">
        <f>'polryb2 - SO-2 Napouštěcí...'!F33</f>
        <v>0</v>
      </c>
      <c r="BA56" s="77">
        <f>'polryb2 - SO-2 Napouštěcí...'!F34</f>
        <v>0</v>
      </c>
      <c r="BB56" s="77">
        <f>'polryb2 - SO-2 Napouštěcí...'!F35</f>
        <v>0</v>
      </c>
      <c r="BC56" s="77">
        <f>'polryb2 - SO-2 Napouštěcí...'!F36</f>
        <v>0</v>
      </c>
      <c r="BD56" s="79">
        <f>'polryb2 - SO-2 Napouštěcí...'!F37</f>
        <v>0</v>
      </c>
      <c r="BT56" s="80" t="s">
        <v>87</v>
      </c>
      <c r="BV56" s="80" t="s">
        <v>81</v>
      </c>
      <c r="BW56" s="80" t="s">
        <v>92</v>
      </c>
      <c r="BX56" s="80" t="s">
        <v>5</v>
      </c>
      <c r="CL56" s="80" t="s">
        <v>20</v>
      </c>
      <c r="CM56" s="80" t="s">
        <v>89</v>
      </c>
    </row>
    <row r="57" spans="1:91" s="6" customFormat="1" ht="16.5" customHeight="1">
      <c r="A57" s="71" t="s">
        <v>83</v>
      </c>
      <c r="B57" s="72"/>
      <c r="C57" s="73"/>
      <c r="D57" s="278" t="s">
        <v>93</v>
      </c>
      <c r="E57" s="278"/>
      <c r="F57" s="278"/>
      <c r="G57" s="278"/>
      <c r="H57" s="278"/>
      <c r="I57" s="74"/>
      <c r="J57" s="278" t="s">
        <v>94</v>
      </c>
      <c r="K57" s="278"/>
      <c r="L57" s="278"/>
      <c r="M57" s="278"/>
      <c r="N57" s="278"/>
      <c r="O57" s="278"/>
      <c r="P57" s="278"/>
      <c r="Q57" s="278"/>
      <c r="R57" s="278"/>
      <c r="S57" s="278"/>
      <c r="T57" s="278"/>
      <c r="U57" s="278"/>
      <c r="V57" s="278"/>
      <c r="W57" s="278"/>
      <c r="X57" s="278"/>
      <c r="Y57" s="278"/>
      <c r="Z57" s="278"/>
      <c r="AA57" s="278"/>
      <c r="AB57" s="278"/>
      <c r="AC57" s="278"/>
      <c r="AD57" s="278"/>
      <c r="AE57" s="278"/>
      <c r="AF57" s="278"/>
      <c r="AG57" s="279">
        <f>'polryb3 - SO-3 Požerák+od...'!J30</f>
        <v>0</v>
      </c>
      <c r="AH57" s="280"/>
      <c r="AI57" s="280"/>
      <c r="AJ57" s="280"/>
      <c r="AK57" s="280"/>
      <c r="AL57" s="280"/>
      <c r="AM57" s="280"/>
      <c r="AN57" s="279">
        <f t="shared" si="0"/>
        <v>0</v>
      </c>
      <c r="AO57" s="280"/>
      <c r="AP57" s="280"/>
      <c r="AQ57" s="75" t="s">
        <v>86</v>
      </c>
      <c r="AR57" s="72"/>
      <c r="AS57" s="76">
        <v>0</v>
      </c>
      <c r="AT57" s="77">
        <f t="shared" si="1"/>
        <v>0</v>
      </c>
      <c r="AU57" s="78">
        <f>'polryb3 - SO-3 Požerák+od...'!P88</f>
        <v>0</v>
      </c>
      <c r="AV57" s="77">
        <f>'polryb3 - SO-3 Požerák+od...'!J33</f>
        <v>0</v>
      </c>
      <c r="AW57" s="77">
        <f>'polryb3 - SO-3 Požerák+od...'!J34</f>
        <v>0</v>
      </c>
      <c r="AX57" s="77">
        <f>'polryb3 - SO-3 Požerák+od...'!J35</f>
        <v>0</v>
      </c>
      <c r="AY57" s="77">
        <f>'polryb3 - SO-3 Požerák+od...'!J36</f>
        <v>0</v>
      </c>
      <c r="AZ57" s="77">
        <f>'polryb3 - SO-3 Požerák+od...'!F33</f>
        <v>0</v>
      </c>
      <c r="BA57" s="77">
        <f>'polryb3 - SO-3 Požerák+od...'!F34</f>
        <v>0</v>
      </c>
      <c r="BB57" s="77">
        <f>'polryb3 - SO-3 Požerák+od...'!F35</f>
        <v>0</v>
      </c>
      <c r="BC57" s="77">
        <f>'polryb3 - SO-3 Požerák+od...'!F36</f>
        <v>0</v>
      </c>
      <c r="BD57" s="79">
        <f>'polryb3 - SO-3 Požerák+od...'!F37</f>
        <v>0</v>
      </c>
      <c r="BT57" s="80" t="s">
        <v>87</v>
      </c>
      <c r="BV57" s="80" t="s">
        <v>81</v>
      </c>
      <c r="BW57" s="80" t="s">
        <v>95</v>
      </c>
      <c r="BX57" s="80" t="s">
        <v>5</v>
      </c>
      <c r="CL57" s="80" t="s">
        <v>20</v>
      </c>
      <c r="CM57" s="80" t="s">
        <v>89</v>
      </c>
    </row>
    <row r="58" spans="1:91" s="6" customFormat="1" ht="16.5" customHeight="1">
      <c r="A58" s="71" t="s">
        <v>83</v>
      </c>
      <c r="B58" s="72"/>
      <c r="C58" s="73"/>
      <c r="D58" s="278" t="s">
        <v>96</v>
      </c>
      <c r="E58" s="278"/>
      <c r="F58" s="278"/>
      <c r="G58" s="278"/>
      <c r="H58" s="278"/>
      <c r="I58" s="74"/>
      <c r="J58" s="278" t="s">
        <v>97</v>
      </c>
      <c r="K58" s="278"/>
      <c r="L58" s="278"/>
      <c r="M58" s="278"/>
      <c r="N58" s="278"/>
      <c r="O58" s="278"/>
      <c r="P58" s="278"/>
      <c r="Q58" s="278"/>
      <c r="R58" s="278"/>
      <c r="S58" s="278"/>
      <c r="T58" s="278"/>
      <c r="U58" s="278"/>
      <c r="V58" s="278"/>
      <c r="W58" s="278"/>
      <c r="X58" s="278"/>
      <c r="Y58" s="278"/>
      <c r="Z58" s="278"/>
      <c r="AA58" s="278"/>
      <c r="AB58" s="278"/>
      <c r="AC58" s="278"/>
      <c r="AD58" s="278"/>
      <c r="AE58" s="278"/>
      <c r="AF58" s="278"/>
      <c r="AG58" s="279">
        <f>'polryb4 - SO-4 Oprava pří...'!J30</f>
        <v>0</v>
      </c>
      <c r="AH58" s="280"/>
      <c r="AI58" s="280"/>
      <c r="AJ58" s="280"/>
      <c r="AK58" s="280"/>
      <c r="AL58" s="280"/>
      <c r="AM58" s="280"/>
      <c r="AN58" s="279">
        <f t="shared" si="0"/>
        <v>0</v>
      </c>
      <c r="AO58" s="280"/>
      <c r="AP58" s="280"/>
      <c r="AQ58" s="75" t="s">
        <v>86</v>
      </c>
      <c r="AR58" s="72"/>
      <c r="AS58" s="76">
        <v>0</v>
      </c>
      <c r="AT58" s="77">
        <f t="shared" si="1"/>
        <v>0</v>
      </c>
      <c r="AU58" s="78">
        <f>'polryb4 - SO-4 Oprava pří...'!P83</f>
        <v>0</v>
      </c>
      <c r="AV58" s="77">
        <f>'polryb4 - SO-4 Oprava pří...'!J33</f>
        <v>0</v>
      </c>
      <c r="AW58" s="77">
        <f>'polryb4 - SO-4 Oprava pří...'!J34</f>
        <v>0</v>
      </c>
      <c r="AX58" s="77">
        <f>'polryb4 - SO-4 Oprava pří...'!J35</f>
        <v>0</v>
      </c>
      <c r="AY58" s="77">
        <f>'polryb4 - SO-4 Oprava pří...'!J36</f>
        <v>0</v>
      </c>
      <c r="AZ58" s="77">
        <f>'polryb4 - SO-4 Oprava pří...'!F33</f>
        <v>0</v>
      </c>
      <c r="BA58" s="77">
        <f>'polryb4 - SO-4 Oprava pří...'!F34</f>
        <v>0</v>
      </c>
      <c r="BB58" s="77">
        <f>'polryb4 - SO-4 Oprava pří...'!F35</f>
        <v>0</v>
      </c>
      <c r="BC58" s="77">
        <f>'polryb4 - SO-4 Oprava pří...'!F36</f>
        <v>0</v>
      </c>
      <c r="BD58" s="79">
        <f>'polryb4 - SO-4 Oprava pří...'!F37</f>
        <v>0</v>
      </c>
      <c r="BT58" s="80" t="s">
        <v>87</v>
      </c>
      <c r="BV58" s="80" t="s">
        <v>81</v>
      </c>
      <c r="BW58" s="80" t="s">
        <v>98</v>
      </c>
      <c r="BX58" s="80" t="s">
        <v>5</v>
      </c>
      <c r="CL58" s="80" t="s">
        <v>20</v>
      </c>
      <c r="CM58" s="80" t="s">
        <v>89</v>
      </c>
    </row>
    <row r="59" spans="1:91" s="6" customFormat="1" ht="16.5" customHeight="1">
      <c r="A59" s="71" t="s">
        <v>83</v>
      </c>
      <c r="B59" s="72"/>
      <c r="C59" s="73"/>
      <c r="D59" s="278" t="s">
        <v>99</v>
      </c>
      <c r="E59" s="278"/>
      <c r="F59" s="278"/>
      <c r="G59" s="278"/>
      <c r="H59" s="278"/>
      <c r="I59" s="74"/>
      <c r="J59" s="278" t="s">
        <v>100</v>
      </c>
      <c r="K59" s="278"/>
      <c r="L59" s="278"/>
      <c r="M59" s="278"/>
      <c r="N59" s="278"/>
      <c r="O59" s="278"/>
      <c r="P59" s="278"/>
      <c r="Q59" s="278"/>
      <c r="R59" s="278"/>
      <c r="S59" s="278"/>
      <c r="T59" s="278"/>
      <c r="U59" s="278"/>
      <c r="V59" s="278"/>
      <c r="W59" s="278"/>
      <c r="X59" s="278"/>
      <c r="Y59" s="278"/>
      <c r="Z59" s="278"/>
      <c r="AA59" s="278"/>
      <c r="AB59" s="278"/>
      <c r="AC59" s="278"/>
      <c r="AD59" s="278"/>
      <c r="AE59" s="278"/>
      <c r="AF59" s="278"/>
      <c r="AG59" s="279">
        <f>'polryb5 - SO-5 Výsadba'!J30</f>
        <v>0</v>
      </c>
      <c r="AH59" s="280"/>
      <c r="AI59" s="280"/>
      <c r="AJ59" s="280"/>
      <c r="AK59" s="280"/>
      <c r="AL59" s="280"/>
      <c r="AM59" s="280"/>
      <c r="AN59" s="279">
        <f t="shared" si="0"/>
        <v>0</v>
      </c>
      <c r="AO59" s="280"/>
      <c r="AP59" s="280"/>
      <c r="AQ59" s="75" t="s">
        <v>86</v>
      </c>
      <c r="AR59" s="72"/>
      <c r="AS59" s="76">
        <v>0</v>
      </c>
      <c r="AT59" s="77">
        <f t="shared" si="1"/>
        <v>0</v>
      </c>
      <c r="AU59" s="78">
        <f>'polryb5 - SO-5 Výsadba'!P82</f>
        <v>0</v>
      </c>
      <c r="AV59" s="77">
        <f>'polryb5 - SO-5 Výsadba'!J33</f>
        <v>0</v>
      </c>
      <c r="AW59" s="77">
        <f>'polryb5 - SO-5 Výsadba'!J34</f>
        <v>0</v>
      </c>
      <c r="AX59" s="77">
        <f>'polryb5 - SO-5 Výsadba'!J35</f>
        <v>0</v>
      </c>
      <c r="AY59" s="77">
        <f>'polryb5 - SO-5 Výsadba'!J36</f>
        <v>0</v>
      </c>
      <c r="AZ59" s="77">
        <f>'polryb5 - SO-5 Výsadba'!F33</f>
        <v>0</v>
      </c>
      <c r="BA59" s="77">
        <f>'polryb5 - SO-5 Výsadba'!F34</f>
        <v>0</v>
      </c>
      <c r="BB59" s="77">
        <f>'polryb5 - SO-5 Výsadba'!F35</f>
        <v>0</v>
      </c>
      <c r="BC59" s="77">
        <f>'polryb5 - SO-5 Výsadba'!F36</f>
        <v>0</v>
      </c>
      <c r="BD59" s="79">
        <f>'polryb5 - SO-5 Výsadba'!F37</f>
        <v>0</v>
      </c>
      <c r="BT59" s="80" t="s">
        <v>87</v>
      </c>
      <c r="BV59" s="80" t="s">
        <v>81</v>
      </c>
      <c r="BW59" s="80" t="s">
        <v>101</v>
      </c>
      <c r="BX59" s="80" t="s">
        <v>5</v>
      </c>
      <c r="CL59" s="80" t="s">
        <v>20</v>
      </c>
      <c r="CM59" s="80" t="s">
        <v>89</v>
      </c>
    </row>
    <row r="60" spans="1:91" s="6" customFormat="1" ht="16.5" customHeight="1">
      <c r="A60" s="71" t="s">
        <v>83</v>
      </c>
      <c r="B60" s="72"/>
      <c r="C60" s="73"/>
      <c r="D60" s="278" t="s">
        <v>102</v>
      </c>
      <c r="E60" s="278"/>
      <c r="F60" s="278"/>
      <c r="G60" s="278"/>
      <c r="H60" s="278"/>
      <c r="I60" s="74"/>
      <c r="J60" s="278" t="s">
        <v>103</v>
      </c>
      <c r="K60" s="278"/>
      <c r="L60" s="278"/>
      <c r="M60" s="278"/>
      <c r="N60" s="278"/>
      <c r="O60" s="278"/>
      <c r="P60" s="278"/>
      <c r="Q60" s="278"/>
      <c r="R60" s="278"/>
      <c r="S60" s="278"/>
      <c r="T60" s="278"/>
      <c r="U60" s="278"/>
      <c r="V60" s="278"/>
      <c r="W60" s="278"/>
      <c r="X60" s="278"/>
      <c r="Y60" s="278"/>
      <c r="Z60" s="278"/>
      <c r="AA60" s="278"/>
      <c r="AB60" s="278"/>
      <c r="AC60" s="278"/>
      <c r="AD60" s="278"/>
      <c r="AE60" s="278"/>
      <c r="AF60" s="278"/>
      <c r="AG60" s="279">
        <f>'polryb6 - SO-6 VON'!J30</f>
        <v>0</v>
      </c>
      <c r="AH60" s="280"/>
      <c r="AI60" s="280"/>
      <c r="AJ60" s="280"/>
      <c r="AK60" s="280"/>
      <c r="AL60" s="280"/>
      <c r="AM60" s="280"/>
      <c r="AN60" s="279">
        <f t="shared" si="0"/>
        <v>0</v>
      </c>
      <c r="AO60" s="280"/>
      <c r="AP60" s="280"/>
      <c r="AQ60" s="75" t="s">
        <v>86</v>
      </c>
      <c r="AR60" s="72"/>
      <c r="AS60" s="81">
        <v>0</v>
      </c>
      <c r="AT60" s="82">
        <f t="shared" si="1"/>
        <v>0</v>
      </c>
      <c r="AU60" s="83">
        <f>'polryb6 - SO-6 VON'!P81</f>
        <v>0</v>
      </c>
      <c r="AV60" s="82">
        <f>'polryb6 - SO-6 VON'!J33</f>
        <v>0</v>
      </c>
      <c r="AW60" s="82">
        <f>'polryb6 - SO-6 VON'!J34</f>
        <v>0</v>
      </c>
      <c r="AX60" s="82">
        <f>'polryb6 - SO-6 VON'!J35</f>
        <v>0</v>
      </c>
      <c r="AY60" s="82">
        <f>'polryb6 - SO-6 VON'!J36</f>
        <v>0</v>
      </c>
      <c r="AZ60" s="82">
        <f>'polryb6 - SO-6 VON'!F33</f>
        <v>0</v>
      </c>
      <c r="BA60" s="82">
        <f>'polryb6 - SO-6 VON'!F34</f>
        <v>0</v>
      </c>
      <c r="BB60" s="82">
        <f>'polryb6 - SO-6 VON'!F35</f>
        <v>0</v>
      </c>
      <c r="BC60" s="82">
        <f>'polryb6 - SO-6 VON'!F36</f>
        <v>0</v>
      </c>
      <c r="BD60" s="84">
        <f>'polryb6 - SO-6 VON'!F37</f>
        <v>0</v>
      </c>
      <c r="BT60" s="80" t="s">
        <v>87</v>
      </c>
      <c r="BV60" s="80" t="s">
        <v>81</v>
      </c>
      <c r="BW60" s="80" t="s">
        <v>104</v>
      </c>
      <c r="BX60" s="80" t="s">
        <v>5</v>
      </c>
      <c r="CL60" s="80" t="s">
        <v>20</v>
      </c>
      <c r="CM60" s="80" t="s">
        <v>89</v>
      </c>
    </row>
    <row r="61" spans="1:91" s="1" customFormat="1" ht="30" customHeight="1">
      <c r="B61" s="32"/>
      <c r="AR61" s="32"/>
    </row>
    <row r="62" spans="1:91" s="1" customFormat="1" ht="6.95" customHeight="1">
      <c r="B62" s="41"/>
      <c r="C62" s="42"/>
      <c r="D62" s="42"/>
      <c r="E62" s="42"/>
      <c r="F62" s="42"/>
      <c r="G62" s="42"/>
      <c r="H62" s="42"/>
      <c r="I62" s="42"/>
      <c r="J62" s="42"/>
      <c r="K62" s="42"/>
      <c r="L62" s="42"/>
      <c r="M62" s="42"/>
      <c r="N62" s="42"/>
      <c r="O62" s="42"/>
      <c r="P62" s="42"/>
      <c r="Q62" s="42"/>
      <c r="R62" s="42"/>
      <c r="S62" s="42"/>
      <c r="T62" s="42"/>
      <c r="U62" s="42"/>
      <c r="V62" s="42"/>
      <c r="W62" s="42"/>
      <c r="X62" s="42"/>
      <c r="Y62" s="42"/>
      <c r="Z62" s="42"/>
      <c r="AA62" s="42"/>
      <c r="AB62" s="42"/>
      <c r="AC62" s="42"/>
      <c r="AD62" s="42"/>
      <c r="AE62" s="42"/>
      <c r="AF62" s="42"/>
      <c r="AG62" s="42"/>
      <c r="AH62" s="42"/>
      <c r="AI62" s="42"/>
      <c r="AJ62" s="42"/>
      <c r="AK62" s="42"/>
      <c r="AL62" s="42"/>
      <c r="AM62" s="42"/>
      <c r="AN62" s="42"/>
      <c r="AO62" s="42"/>
      <c r="AP62" s="42"/>
      <c r="AQ62" s="42"/>
      <c r="AR62" s="32"/>
    </row>
  </sheetData>
  <mergeCells count="62">
    <mergeCell ref="AR2:BE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AN60:AP60"/>
    <mergeCell ref="AG60:AM60"/>
    <mergeCell ref="D60:H60"/>
    <mergeCell ref="J60:AF60"/>
    <mergeCell ref="AG54:AM54"/>
    <mergeCell ref="AN54:AP54"/>
    <mergeCell ref="AN58:AP58"/>
    <mergeCell ref="AG58:AM58"/>
    <mergeCell ref="D58:H58"/>
    <mergeCell ref="J58:AF58"/>
    <mergeCell ref="AN59:AP59"/>
    <mergeCell ref="AG59:AM59"/>
    <mergeCell ref="D59:H59"/>
    <mergeCell ref="J59:AF59"/>
    <mergeCell ref="J56:AF56"/>
    <mergeCell ref="D56:H56"/>
    <mergeCell ref="AG56:AM56"/>
    <mergeCell ref="AN56:AP56"/>
    <mergeCell ref="AN57:AP57"/>
    <mergeCell ref="D57:H57"/>
    <mergeCell ref="J57:AF57"/>
    <mergeCell ref="AG57:AM57"/>
    <mergeCell ref="C52:G52"/>
    <mergeCell ref="AG52:AM52"/>
    <mergeCell ref="I52:AF52"/>
    <mergeCell ref="AN52:AP52"/>
    <mergeCell ref="D55:H55"/>
    <mergeCell ref="AG55:AM55"/>
    <mergeCell ref="J55:AF55"/>
    <mergeCell ref="AN55:AP55"/>
    <mergeCell ref="L45:AO45"/>
    <mergeCell ref="AM47:AN47"/>
    <mergeCell ref="AM49:AP49"/>
    <mergeCell ref="AS49:AT51"/>
    <mergeCell ref="AM50:AP50"/>
  </mergeCells>
  <hyperlinks>
    <hyperlink ref="A55" location="'polryb1 - SO-1 Obnova ryb...'!C2" display="/" xr:uid="{00000000-0004-0000-0000-000000000000}"/>
    <hyperlink ref="A56" location="'polryb2 - SO-2 Napouštěcí...'!C2" display="/" xr:uid="{00000000-0004-0000-0000-000001000000}"/>
    <hyperlink ref="A57" location="'polryb3 - SO-3 Požerák+od...'!C2" display="/" xr:uid="{00000000-0004-0000-0000-000002000000}"/>
    <hyperlink ref="A58" location="'polryb4 - SO-4 Oprava pří...'!C2" display="/" xr:uid="{00000000-0004-0000-0000-000003000000}"/>
    <hyperlink ref="A59" location="'polryb5 - SO-5 Výsadba'!C2" display="/" xr:uid="{00000000-0004-0000-0000-000004000000}"/>
    <hyperlink ref="A60" location="'polryb6 - SO-6 VON'!C2" display="/" xr:uid="{00000000-0004-0000-0000-000005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237"/>
  <sheetViews>
    <sheetView showGridLines="0" tabSelected="1" workbookViewId="0">
      <selection activeCell="F212" sqref="F212"/>
    </sheetView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302" t="s">
        <v>6</v>
      </c>
      <c r="M2" s="287"/>
      <c r="N2" s="287"/>
      <c r="O2" s="287"/>
      <c r="P2" s="287"/>
      <c r="Q2" s="287"/>
      <c r="R2" s="287"/>
      <c r="S2" s="287"/>
      <c r="T2" s="287"/>
      <c r="U2" s="287"/>
      <c r="V2" s="287"/>
      <c r="AT2" s="16" t="s">
        <v>88</v>
      </c>
    </row>
    <row r="3" spans="2:4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89</v>
      </c>
    </row>
    <row r="4" spans="2:46" ht="24.95" customHeight="1">
      <c r="B4" s="19"/>
      <c r="D4" s="20" t="s">
        <v>105</v>
      </c>
      <c r="L4" s="19"/>
      <c r="M4" s="85" t="s">
        <v>11</v>
      </c>
      <c r="AT4" s="16" t="s">
        <v>4</v>
      </c>
    </row>
    <row r="5" spans="2:46" ht="6.95" customHeight="1">
      <c r="B5" s="19"/>
      <c r="L5" s="19"/>
    </row>
    <row r="6" spans="2:46" ht="12" customHeight="1">
      <c r="B6" s="19"/>
      <c r="D6" s="26" t="s">
        <v>17</v>
      </c>
      <c r="L6" s="19"/>
    </row>
    <row r="7" spans="2:46" ht="16.5" customHeight="1">
      <c r="B7" s="19"/>
      <c r="E7" s="303" t="str">
        <f>'Rekapitulace stavby'!K6</f>
        <v>MVN Polom - obnova rybníka</v>
      </c>
      <c r="F7" s="304"/>
      <c r="G7" s="304"/>
      <c r="H7" s="304"/>
      <c r="L7" s="19"/>
    </row>
    <row r="8" spans="2:46" s="1" customFormat="1" ht="12" customHeight="1">
      <c r="B8" s="32"/>
      <c r="D8" s="26" t="s">
        <v>106</v>
      </c>
      <c r="L8" s="32"/>
    </row>
    <row r="9" spans="2:46" s="1" customFormat="1" ht="16.5" customHeight="1">
      <c r="B9" s="32"/>
      <c r="E9" s="265" t="s">
        <v>107</v>
      </c>
      <c r="F9" s="305"/>
      <c r="G9" s="305"/>
      <c r="H9" s="305"/>
      <c r="L9" s="32"/>
    </row>
    <row r="10" spans="2:46" s="1" customFormat="1" ht="11.25">
      <c r="B10" s="32"/>
      <c r="L10" s="32"/>
    </row>
    <row r="11" spans="2:46" s="1" customFormat="1" ht="12" customHeight="1">
      <c r="B11" s="32"/>
      <c r="D11" s="26" t="s">
        <v>19</v>
      </c>
      <c r="F11" s="24" t="s">
        <v>20</v>
      </c>
      <c r="I11" s="26" t="s">
        <v>21</v>
      </c>
      <c r="J11" s="24" t="s">
        <v>3</v>
      </c>
      <c r="L11" s="32"/>
    </row>
    <row r="12" spans="2:46" s="1" customFormat="1" ht="12" customHeight="1">
      <c r="B12" s="32"/>
      <c r="D12" s="26" t="s">
        <v>23</v>
      </c>
      <c r="F12" s="24" t="s">
        <v>24</v>
      </c>
      <c r="I12" s="26" t="s">
        <v>25</v>
      </c>
      <c r="J12" s="49" t="str">
        <f>'Rekapitulace stavby'!AN8</f>
        <v>5. 2. 2024</v>
      </c>
      <c r="L12" s="32"/>
    </row>
    <row r="13" spans="2:46" s="1" customFormat="1" ht="10.9" customHeight="1">
      <c r="B13" s="32"/>
      <c r="L13" s="32"/>
    </row>
    <row r="14" spans="2:46" s="1" customFormat="1" ht="12" customHeight="1">
      <c r="B14" s="32"/>
      <c r="D14" s="26" t="s">
        <v>29</v>
      </c>
      <c r="I14" s="26" t="s">
        <v>30</v>
      </c>
      <c r="J14" s="24" t="s">
        <v>31</v>
      </c>
      <c r="L14" s="32"/>
    </row>
    <row r="15" spans="2:46" s="1" customFormat="1" ht="18" customHeight="1">
      <c r="B15" s="32"/>
      <c r="E15" s="24" t="s">
        <v>32</v>
      </c>
      <c r="I15" s="26" t="s">
        <v>33</v>
      </c>
      <c r="J15" s="24" t="s">
        <v>34</v>
      </c>
      <c r="L15" s="32"/>
    </row>
    <row r="16" spans="2:46" s="1" customFormat="1" ht="6.95" customHeight="1">
      <c r="B16" s="32"/>
      <c r="L16" s="32"/>
    </row>
    <row r="17" spans="2:12" s="1" customFormat="1" ht="12" customHeight="1">
      <c r="B17" s="32"/>
      <c r="D17" s="26" t="s">
        <v>35</v>
      </c>
      <c r="I17" s="26" t="s">
        <v>30</v>
      </c>
      <c r="J17" s="27" t="str">
        <f>'Rekapitulace stavby'!AN13</f>
        <v>Vyplň údaj</v>
      </c>
      <c r="L17" s="32"/>
    </row>
    <row r="18" spans="2:12" s="1" customFormat="1" ht="18" customHeight="1">
      <c r="B18" s="32"/>
      <c r="E18" s="306" t="str">
        <f>'Rekapitulace stavby'!E14</f>
        <v>Vyplň údaj</v>
      </c>
      <c r="F18" s="286"/>
      <c r="G18" s="286"/>
      <c r="H18" s="286"/>
      <c r="I18" s="26" t="s">
        <v>33</v>
      </c>
      <c r="J18" s="27" t="str">
        <f>'Rekapitulace stavby'!AN14</f>
        <v>Vyplň údaj</v>
      </c>
      <c r="L18" s="32"/>
    </row>
    <row r="19" spans="2:12" s="1" customFormat="1" ht="6.95" customHeight="1">
      <c r="B19" s="32"/>
      <c r="L19" s="32"/>
    </row>
    <row r="20" spans="2:12" s="1" customFormat="1" ht="12" customHeight="1">
      <c r="B20" s="32"/>
      <c r="D20" s="26" t="s">
        <v>37</v>
      </c>
      <c r="I20" s="26" t="s">
        <v>30</v>
      </c>
      <c r="J20" s="24" t="s">
        <v>38</v>
      </c>
      <c r="L20" s="32"/>
    </row>
    <row r="21" spans="2:12" s="1" customFormat="1" ht="18" customHeight="1">
      <c r="B21" s="32"/>
      <c r="E21" s="24" t="s">
        <v>39</v>
      </c>
      <c r="I21" s="26" t="s">
        <v>33</v>
      </c>
      <c r="J21" s="24" t="s">
        <v>40</v>
      </c>
      <c r="L21" s="32"/>
    </row>
    <row r="22" spans="2:12" s="1" customFormat="1" ht="6.95" customHeight="1">
      <c r="B22" s="32"/>
      <c r="L22" s="32"/>
    </row>
    <row r="23" spans="2:12" s="1" customFormat="1" ht="12" customHeight="1">
      <c r="B23" s="32"/>
      <c r="D23" s="26" t="s">
        <v>42</v>
      </c>
      <c r="I23" s="26" t="s">
        <v>30</v>
      </c>
      <c r="J23" s="24" t="s">
        <v>38</v>
      </c>
      <c r="L23" s="32"/>
    </row>
    <row r="24" spans="2:12" s="1" customFormat="1" ht="18" customHeight="1">
      <c r="B24" s="32"/>
      <c r="E24" s="24" t="s">
        <v>39</v>
      </c>
      <c r="I24" s="26" t="s">
        <v>33</v>
      </c>
      <c r="J24" s="24" t="s">
        <v>40</v>
      </c>
      <c r="L24" s="32"/>
    </row>
    <row r="25" spans="2:12" s="1" customFormat="1" ht="6.95" customHeight="1">
      <c r="B25" s="32"/>
      <c r="L25" s="32"/>
    </row>
    <row r="26" spans="2:12" s="1" customFormat="1" ht="12" customHeight="1">
      <c r="B26" s="32"/>
      <c r="D26" s="26" t="s">
        <v>43</v>
      </c>
      <c r="L26" s="32"/>
    </row>
    <row r="27" spans="2:12" s="7" customFormat="1" ht="16.5" customHeight="1">
      <c r="B27" s="86"/>
      <c r="E27" s="291" t="s">
        <v>3</v>
      </c>
      <c r="F27" s="291"/>
      <c r="G27" s="291"/>
      <c r="H27" s="291"/>
      <c r="L27" s="86"/>
    </row>
    <row r="28" spans="2:12" s="1" customFormat="1" ht="6.95" customHeight="1">
      <c r="B28" s="32"/>
      <c r="L28" s="32"/>
    </row>
    <row r="29" spans="2:12" s="1" customFormat="1" ht="6.95" customHeight="1">
      <c r="B29" s="32"/>
      <c r="D29" s="50"/>
      <c r="E29" s="50"/>
      <c r="F29" s="50"/>
      <c r="G29" s="50"/>
      <c r="H29" s="50"/>
      <c r="I29" s="50"/>
      <c r="J29" s="50"/>
      <c r="K29" s="50"/>
      <c r="L29" s="32"/>
    </row>
    <row r="30" spans="2:12" s="1" customFormat="1" ht="25.35" customHeight="1">
      <c r="B30" s="32"/>
      <c r="D30" s="87" t="s">
        <v>45</v>
      </c>
      <c r="J30" s="63">
        <f>ROUND(J88, 2)</f>
        <v>0</v>
      </c>
      <c r="L30" s="32"/>
    </row>
    <row r="31" spans="2:12" s="1" customFormat="1" ht="6.95" customHeight="1">
      <c r="B31" s="32"/>
      <c r="D31" s="50"/>
      <c r="E31" s="50"/>
      <c r="F31" s="50"/>
      <c r="G31" s="50"/>
      <c r="H31" s="50"/>
      <c r="I31" s="50"/>
      <c r="J31" s="50"/>
      <c r="K31" s="50"/>
      <c r="L31" s="32"/>
    </row>
    <row r="32" spans="2:12" s="1" customFormat="1" ht="14.45" customHeight="1">
      <c r="B32" s="32"/>
      <c r="F32" s="35" t="s">
        <v>47</v>
      </c>
      <c r="I32" s="35" t="s">
        <v>46</v>
      </c>
      <c r="J32" s="35" t="s">
        <v>48</v>
      </c>
      <c r="L32" s="32"/>
    </row>
    <row r="33" spans="2:12" s="1" customFormat="1" ht="14.45" customHeight="1">
      <c r="B33" s="32"/>
      <c r="D33" s="52" t="s">
        <v>49</v>
      </c>
      <c r="E33" s="26" t="s">
        <v>50</v>
      </c>
      <c r="F33" s="88">
        <f>ROUND((SUM(BE88:BE236)),  2)</f>
        <v>0</v>
      </c>
      <c r="I33" s="89">
        <v>0.21</v>
      </c>
      <c r="J33" s="88">
        <f>ROUND(((SUM(BE88:BE236))*I33),  2)</f>
        <v>0</v>
      </c>
      <c r="L33" s="32"/>
    </row>
    <row r="34" spans="2:12" s="1" customFormat="1" ht="14.45" customHeight="1">
      <c r="B34" s="32"/>
      <c r="E34" s="26" t="s">
        <v>51</v>
      </c>
      <c r="F34" s="88">
        <f>ROUND((SUM(BF88:BF236)),  2)</f>
        <v>0</v>
      </c>
      <c r="I34" s="89">
        <v>0.12</v>
      </c>
      <c r="J34" s="88">
        <f>ROUND(((SUM(BF88:BF236))*I34),  2)</f>
        <v>0</v>
      </c>
      <c r="L34" s="32"/>
    </row>
    <row r="35" spans="2:12" s="1" customFormat="1" ht="14.45" hidden="1" customHeight="1">
      <c r="B35" s="32"/>
      <c r="E35" s="26" t="s">
        <v>52</v>
      </c>
      <c r="F35" s="88">
        <f>ROUND((SUM(BG88:BG236)),  2)</f>
        <v>0</v>
      </c>
      <c r="I35" s="89">
        <v>0.21</v>
      </c>
      <c r="J35" s="88">
        <f>0</f>
        <v>0</v>
      </c>
      <c r="L35" s="32"/>
    </row>
    <row r="36" spans="2:12" s="1" customFormat="1" ht="14.45" hidden="1" customHeight="1">
      <c r="B36" s="32"/>
      <c r="E36" s="26" t="s">
        <v>53</v>
      </c>
      <c r="F36" s="88">
        <f>ROUND((SUM(BH88:BH236)),  2)</f>
        <v>0</v>
      </c>
      <c r="I36" s="89">
        <v>0.12</v>
      </c>
      <c r="J36" s="88">
        <f>0</f>
        <v>0</v>
      </c>
      <c r="L36" s="32"/>
    </row>
    <row r="37" spans="2:12" s="1" customFormat="1" ht="14.45" hidden="1" customHeight="1">
      <c r="B37" s="32"/>
      <c r="E37" s="26" t="s">
        <v>54</v>
      </c>
      <c r="F37" s="88">
        <f>ROUND((SUM(BI88:BI236)),  2)</f>
        <v>0</v>
      </c>
      <c r="I37" s="89">
        <v>0</v>
      </c>
      <c r="J37" s="88">
        <f>0</f>
        <v>0</v>
      </c>
      <c r="L37" s="32"/>
    </row>
    <row r="38" spans="2:12" s="1" customFormat="1" ht="6.95" customHeight="1">
      <c r="B38" s="32"/>
      <c r="L38" s="32"/>
    </row>
    <row r="39" spans="2:12" s="1" customFormat="1" ht="25.35" customHeight="1">
      <c r="B39" s="32"/>
      <c r="C39" s="90"/>
      <c r="D39" s="91" t="s">
        <v>55</v>
      </c>
      <c r="E39" s="54"/>
      <c r="F39" s="54"/>
      <c r="G39" s="92" t="s">
        <v>56</v>
      </c>
      <c r="H39" s="93" t="s">
        <v>57</v>
      </c>
      <c r="I39" s="54"/>
      <c r="J39" s="94">
        <f>SUM(J30:J37)</f>
        <v>0</v>
      </c>
      <c r="K39" s="95"/>
      <c r="L39" s="32"/>
    </row>
    <row r="40" spans="2:12" s="1" customFormat="1" ht="14.45" customHeight="1">
      <c r="B40" s="41"/>
      <c r="C40" s="42"/>
      <c r="D40" s="42"/>
      <c r="E40" s="42"/>
      <c r="F40" s="42"/>
      <c r="G40" s="42"/>
      <c r="H40" s="42"/>
      <c r="I40" s="42"/>
      <c r="J40" s="42"/>
      <c r="K40" s="42"/>
      <c r="L40" s="32"/>
    </row>
    <row r="44" spans="2:12" s="1" customFormat="1" ht="6.95" customHeight="1">
      <c r="B44" s="43"/>
      <c r="C44" s="44"/>
      <c r="D44" s="44"/>
      <c r="E44" s="44"/>
      <c r="F44" s="44"/>
      <c r="G44" s="44"/>
      <c r="H44" s="44"/>
      <c r="I44" s="44"/>
      <c r="J44" s="44"/>
      <c r="K44" s="44"/>
      <c r="L44" s="32"/>
    </row>
    <row r="45" spans="2:12" s="1" customFormat="1" ht="24.95" customHeight="1">
      <c r="B45" s="32"/>
      <c r="C45" s="20" t="s">
        <v>108</v>
      </c>
      <c r="L45" s="32"/>
    </row>
    <row r="46" spans="2:12" s="1" customFormat="1" ht="6.95" customHeight="1">
      <c r="B46" s="32"/>
      <c r="L46" s="32"/>
    </row>
    <row r="47" spans="2:12" s="1" customFormat="1" ht="12" customHeight="1">
      <c r="B47" s="32"/>
      <c r="C47" s="26" t="s">
        <v>17</v>
      </c>
      <c r="L47" s="32"/>
    </row>
    <row r="48" spans="2:12" s="1" customFormat="1" ht="16.5" customHeight="1">
      <c r="B48" s="32"/>
      <c r="E48" s="303" t="str">
        <f>E7</f>
        <v>MVN Polom - obnova rybníka</v>
      </c>
      <c r="F48" s="304"/>
      <c r="G48" s="304"/>
      <c r="H48" s="304"/>
      <c r="L48" s="32"/>
    </row>
    <row r="49" spans="2:47" s="1" customFormat="1" ht="12" customHeight="1">
      <c r="B49" s="32"/>
      <c r="C49" s="26" t="s">
        <v>106</v>
      </c>
      <c r="L49" s="32"/>
    </row>
    <row r="50" spans="2:47" s="1" customFormat="1" ht="16.5" customHeight="1">
      <c r="B50" s="32"/>
      <c r="E50" s="265" t="str">
        <f>E9</f>
        <v>polryb1 - SO-1 Obnova rybníka</v>
      </c>
      <c r="F50" s="305"/>
      <c r="G50" s="305"/>
      <c r="H50" s="305"/>
      <c r="L50" s="32"/>
    </row>
    <row r="51" spans="2:47" s="1" customFormat="1" ht="6.95" customHeight="1">
      <c r="B51" s="32"/>
      <c r="L51" s="32"/>
    </row>
    <row r="52" spans="2:47" s="1" customFormat="1" ht="12" customHeight="1">
      <c r="B52" s="32"/>
      <c r="C52" s="26" t="s">
        <v>23</v>
      </c>
      <c r="F52" s="24" t="str">
        <f>F12</f>
        <v>Polom u Údrče,Ratiboř u Žlutic</v>
      </c>
      <c r="I52" s="26" t="s">
        <v>25</v>
      </c>
      <c r="J52" s="49" t="str">
        <f>IF(J12="","",J12)</f>
        <v>5. 2. 2024</v>
      </c>
      <c r="L52" s="32"/>
    </row>
    <row r="53" spans="2:47" s="1" customFormat="1" ht="6.95" customHeight="1">
      <c r="B53" s="32"/>
      <c r="L53" s="32"/>
    </row>
    <row r="54" spans="2:47" s="1" customFormat="1" ht="15.2" customHeight="1">
      <c r="B54" s="32"/>
      <c r="C54" s="26" t="s">
        <v>29</v>
      </c>
      <c r="F54" s="24" t="str">
        <f>E15</f>
        <v>Povodí Vltavy s.p.</v>
      </c>
      <c r="I54" s="26" t="s">
        <v>37</v>
      </c>
      <c r="J54" s="30" t="str">
        <f>E21</f>
        <v>Ing.Milan Jícha</v>
      </c>
      <c r="L54" s="32"/>
    </row>
    <row r="55" spans="2:47" s="1" customFormat="1" ht="15.2" customHeight="1">
      <c r="B55" s="32"/>
      <c r="C55" s="26" t="s">
        <v>35</v>
      </c>
      <c r="F55" s="24" t="str">
        <f>IF(E18="","",E18)</f>
        <v>Vyplň údaj</v>
      </c>
      <c r="I55" s="26" t="s">
        <v>42</v>
      </c>
      <c r="J55" s="30" t="str">
        <f>E24</f>
        <v>Ing.Milan Jícha</v>
      </c>
      <c r="L55" s="32"/>
    </row>
    <row r="56" spans="2:47" s="1" customFormat="1" ht="10.35" customHeight="1">
      <c r="B56" s="32"/>
      <c r="L56" s="32"/>
    </row>
    <row r="57" spans="2:47" s="1" customFormat="1" ht="29.25" customHeight="1">
      <c r="B57" s="32"/>
      <c r="C57" s="96" t="s">
        <v>109</v>
      </c>
      <c r="D57" s="90"/>
      <c r="E57" s="90"/>
      <c r="F57" s="90"/>
      <c r="G57" s="90"/>
      <c r="H57" s="90"/>
      <c r="I57" s="90"/>
      <c r="J57" s="97" t="s">
        <v>110</v>
      </c>
      <c r="K57" s="90"/>
      <c r="L57" s="32"/>
    </row>
    <row r="58" spans="2:47" s="1" customFormat="1" ht="10.35" customHeight="1">
      <c r="B58" s="32"/>
      <c r="L58" s="32"/>
    </row>
    <row r="59" spans="2:47" s="1" customFormat="1" ht="22.9" customHeight="1">
      <c r="B59" s="32"/>
      <c r="C59" s="98" t="s">
        <v>77</v>
      </c>
      <c r="J59" s="63">
        <f>J88</f>
        <v>0</v>
      </c>
      <c r="L59" s="32"/>
      <c r="AU59" s="16" t="s">
        <v>111</v>
      </c>
    </row>
    <row r="60" spans="2:47" s="8" customFormat="1" ht="24.95" customHeight="1">
      <c r="B60" s="99"/>
      <c r="D60" s="100" t="s">
        <v>112</v>
      </c>
      <c r="E60" s="101"/>
      <c r="F60" s="101"/>
      <c r="G60" s="101"/>
      <c r="H60" s="101"/>
      <c r="I60" s="101"/>
      <c r="J60" s="102">
        <f>J89</f>
        <v>0</v>
      </c>
      <c r="L60" s="99"/>
    </row>
    <row r="61" spans="2:47" s="9" customFormat="1" ht="19.899999999999999" customHeight="1">
      <c r="B61" s="103"/>
      <c r="D61" s="104" t="s">
        <v>113</v>
      </c>
      <c r="E61" s="105"/>
      <c r="F61" s="105"/>
      <c r="G61" s="105"/>
      <c r="H61" s="105"/>
      <c r="I61" s="105"/>
      <c r="J61" s="106">
        <f>J90</f>
        <v>0</v>
      </c>
      <c r="L61" s="103"/>
    </row>
    <row r="62" spans="2:47" s="9" customFormat="1" ht="19.899999999999999" customHeight="1">
      <c r="B62" s="103"/>
      <c r="D62" s="104" t="s">
        <v>114</v>
      </c>
      <c r="E62" s="105"/>
      <c r="F62" s="105"/>
      <c r="G62" s="105"/>
      <c r="H62" s="105"/>
      <c r="I62" s="105"/>
      <c r="J62" s="106">
        <f>J188</f>
        <v>0</v>
      </c>
      <c r="L62" s="103"/>
    </row>
    <row r="63" spans="2:47" s="9" customFormat="1" ht="19.899999999999999" customHeight="1">
      <c r="B63" s="103"/>
      <c r="D63" s="104" t="s">
        <v>115</v>
      </c>
      <c r="E63" s="105"/>
      <c r="F63" s="105"/>
      <c r="G63" s="105"/>
      <c r="H63" s="105"/>
      <c r="I63" s="105"/>
      <c r="J63" s="106">
        <f>J215</f>
        <v>0</v>
      </c>
      <c r="L63" s="103"/>
    </row>
    <row r="64" spans="2:47" s="9" customFormat="1" ht="19.899999999999999" customHeight="1">
      <c r="B64" s="103"/>
      <c r="D64" s="104" t="s">
        <v>116</v>
      </c>
      <c r="E64" s="105"/>
      <c r="F64" s="105"/>
      <c r="G64" s="105"/>
      <c r="H64" s="105"/>
      <c r="I64" s="105"/>
      <c r="J64" s="106">
        <f>J222</f>
        <v>0</v>
      </c>
      <c r="L64" s="103"/>
    </row>
    <row r="65" spans="2:12" s="9" customFormat="1" ht="19.899999999999999" customHeight="1">
      <c r="B65" s="103"/>
      <c r="D65" s="104" t="s">
        <v>117</v>
      </c>
      <c r="E65" s="105"/>
      <c r="F65" s="105"/>
      <c r="G65" s="105"/>
      <c r="H65" s="105"/>
      <c r="I65" s="105"/>
      <c r="J65" s="106">
        <f>J227</f>
        <v>0</v>
      </c>
      <c r="L65" s="103"/>
    </row>
    <row r="66" spans="2:12" s="9" customFormat="1" ht="19.899999999999999" customHeight="1">
      <c r="B66" s="103"/>
      <c r="D66" s="104" t="s">
        <v>118</v>
      </c>
      <c r="E66" s="105"/>
      <c r="F66" s="105"/>
      <c r="G66" s="105"/>
      <c r="H66" s="105"/>
      <c r="I66" s="105"/>
      <c r="J66" s="106">
        <f>J230</f>
        <v>0</v>
      </c>
      <c r="L66" s="103"/>
    </row>
    <row r="67" spans="2:12" s="8" customFormat="1" ht="24.95" customHeight="1">
      <c r="B67" s="99"/>
      <c r="D67" s="100" t="s">
        <v>119</v>
      </c>
      <c r="E67" s="101"/>
      <c r="F67" s="101"/>
      <c r="G67" s="101"/>
      <c r="H67" s="101"/>
      <c r="I67" s="101"/>
      <c r="J67" s="102">
        <f>J233</f>
        <v>0</v>
      </c>
      <c r="L67" s="99"/>
    </row>
    <row r="68" spans="2:12" s="9" customFormat="1" ht="19.899999999999999" customHeight="1">
      <c r="B68" s="103"/>
      <c r="D68" s="104" t="s">
        <v>120</v>
      </c>
      <c r="E68" s="105"/>
      <c r="F68" s="105"/>
      <c r="G68" s="105"/>
      <c r="H68" s="105"/>
      <c r="I68" s="105"/>
      <c r="J68" s="106">
        <f>J234</f>
        <v>0</v>
      </c>
      <c r="L68" s="103"/>
    </row>
    <row r="69" spans="2:12" s="1" customFormat="1" ht="21.75" customHeight="1">
      <c r="B69" s="32"/>
      <c r="L69" s="32"/>
    </row>
    <row r="70" spans="2:12" s="1" customFormat="1" ht="6.95" customHeight="1">
      <c r="B70" s="41"/>
      <c r="C70" s="42"/>
      <c r="D70" s="42"/>
      <c r="E70" s="42"/>
      <c r="F70" s="42"/>
      <c r="G70" s="42"/>
      <c r="H70" s="42"/>
      <c r="I70" s="42"/>
      <c r="J70" s="42"/>
      <c r="K70" s="42"/>
      <c r="L70" s="32"/>
    </row>
    <row r="74" spans="2:12" s="1" customFormat="1" ht="6.95" customHeight="1">
      <c r="B74" s="43"/>
      <c r="C74" s="44"/>
      <c r="D74" s="44"/>
      <c r="E74" s="44"/>
      <c r="F74" s="44"/>
      <c r="G74" s="44"/>
      <c r="H74" s="44"/>
      <c r="I74" s="44"/>
      <c r="J74" s="44"/>
      <c r="K74" s="44"/>
      <c r="L74" s="32"/>
    </row>
    <row r="75" spans="2:12" s="1" customFormat="1" ht="24.95" customHeight="1">
      <c r="B75" s="32"/>
      <c r="C75" s="20" t="s">
        <v>121</v>
      </c>
      <c r="L75" s="32"/>
    </row>
    <row r="76" spans="2:12" s="1" customFormat="1" ht="6.95" customHeight="1">
      <c r="B76" s="32"/>
      <c r="L76" s="32"/>
    </row>
    <row r="77" spans="2:12" s="1" customFormat="1" ht="12" customHeight="1">
      <c r="B77" s="32"/>
      <c r="C77" s="26" t="s">
        <v>17</v>
      </c>
      <c r="L77" s="32"/>
    </row>
    <row r="78" spans="2:12" s="1" customFormat="1" ht="16.5" customHeight="1">
      <c r="B78" s="32"/>
      <c r="E78" s="303" t="str">
        <f>E7</f>
        <v>MVN Polom - obnova rybníka</v>
      </c>
      <c r="F78" s="304"/>
      <c r="G78" s="304"/>
      <c r="H78" s="304"/>
      <c r="L78" s="32"/>
    </row>
    <row r="79" spans="2:12" s="1" customFormat="1" ht="12" customHeight="1">
      <c r="B79" s="32"/>
      <c r="C79" s="26" t="s">
        <v>106</v>
      </c>
      <c r="L79" s="32"/>
    </row>
    <row r="80" spans="2:12" s="1" customFormat="1" ht="16.5" customHeight="1">
      <c r="B80" s="32"/>
      <c r="E80" s="265" t="str">
        <f>E9</f>
        <v>polryb1 - SO-1 Obnova rybníka</v>
      </c>
      <c r="F80" s="305"/>
      <c r="G80" s="305"/>
      <c r="H80" s="305"/>
      <c r="L80" s="32"/>
    </row>
    <row r="81" spans="2:65" s="1" customFormat="1" ht="6.95" customHeight="1">
      <c r="B81" s="32"/>
      <c r="L81" s="32"/>
    </row>
    <row r="82" spans="2:65" s="1" customFormat="1" ht="12" customHeight="1">
      <c r="B82" s="32"/>
      <c r="C82" s="26" t="s">
        <v>23</v>
      </c>
      <c r="F82" s="24" t="str">
        <f>F12</f>
        <v>Polom u Údrče,Ratiboř u Žlutic</v>
      </c>
      <c r="I82" s="26" t="s">
        <v>25</v>
      </c>
      <c r="J82" s="49" t="str">
        <f>IF(J12="","",J12)</f>
        <v>5. 2. 2024</v>
      </c>
      <c r="L82" s="32"/>
    </row>
    <row r="83" spans="2:65" s="1" customFormat="1" ht="6.95" customHeight="1">
      <c r="B83" s="32"/>
      <c r="L83" s="32"/>
    </row>
    <row r="84" spans="2:65" s="1" customFormat="1" ht="15.2" customHeight="1">
      <c r="B84" s="32"/>
      <c r="C84" s="26" t="s">
        <v>29</v>
      </c>
      <c r="F84" s="24" t="str">
        <f>E15</f>
        <v>Povodí Vltavy s.p.</v>
      </c>
      <c r="I84" s="26" t="s">
        <v>37</v>
      </c>
      <c r="J84" s="30" t="str">
        <f>E21</f>
        <v>Ing.Milan Jícha</v>
      </c>
      <c r="L84" s="32"/>
    </row>
    <row r="85" spans="2:65" s="1" customFormat="1" ht="15.2" customHeight="1">
      <c r="B85" s="32"/>
      <c r="C85" s="26" t="s">
        <v>35</v>
      </c>
      <c r="F85" s="24" t="str">
        <f>IF(E18="","",E18)</f>
        <v>Vyplň údaj</v>
      </c>
      <c r="I85" s="26" t="s">
        <v>42</v>
      </c>
      <c r="J85" s="30" t="str">
        <f>E24</f>
        <v>Ing.Milan Jícha</v>
      </c>
      <c r="L85" s="32"/>
    </row>
    <row r="86" spans="2:65" s="1" customFormat="1" ht="10.35" customHeight="1">
      <c r="B86" s="32"/>
      <c r="L86" s="32"/>
    </row>
    <row r="87" spans="2:65" s="10" customFormat="1" ht="29.25" customHeight="1">
      <c r="B87" s="107"/>
      <c r="C87" s="108" t="s">
        <v>122</v>
      </c>
      <c r="D87" s="109" t="s">
        <v>64</v>
      </c>
      <c r="E87" s="109" t="s">
        <v>60</v>
      </c>
      <c r="F87" s="109" t="s">
        <v>61</v>
      </c>
      <c r="G87" s="109" t="s">
        <v>123</v>
      </c>
      <c r="H87" s="109" t="s">
        <v>124</v>
      </c>
      <c r="I87" s="109" t="s">
        <v>125</v>
      </c>
      <c r="J87" s="110" t="s">
        <v>110</v>
      </c>
      <c r="K87" s="111" t="s">
        <v>126</v>
      </c>
      <c r="L87" s="107"/>
      <c r="M87" s="56" t="s">
        <v>3</v>
      </c>
      <c r="N87" s="57" t="s">
        <v>49</v>
      </c>
      <c r="O87" s="57" t="s">
        <v>127</v>
      </c>
      <c r="P87" s="57" t="s">
        <v>128</v>
      </c>
      <c r="Q87" s="57" t="s">
        <v>129</v>
      </c>
      <c r="R87" s="57" t="s">
        <v>130</v>
      </c>
      <c r="S87" s="57" t="s">
        <v>131</v>
      </c>
      <c r="T87" s="58" t="s">
        <v>132</v>
      </c>
    </row>
    <row r="88" spans="2:65" s="1" customFormat="1" ht="22.9" customHeight="1">
      <c r="B88" s="32"/>
      <c r="C88" s="61" t="s">
        <v>133</v>
      </c>
      <c r="J88" s="112">
        <f>BK88</f>
        <v>0</v>
      </c>
      <c r="L88" s="32"/>
      <c r="M88" s="59"/>
      <c r="N88" s="50"/>
      <c r="O88" s="50"/>
      <c r="P88" s="113">
        <f>P89+P233</f>
        <v>0</v>
      </c>
      <c r="Q88" s="50"/>
      <c r="R88" s="113">
        <f>R89+R233</f>
        <v>864.78191439999989</v>
      </c>
      <c r="S88" s="50"/>
      <c r="T88" s="114">
        <f>T89+T233</f>
        <v>0</v>
      </c>
      <c r="AT88" s="16" t="s">
        <v>78</v>
      </c>
      <c r="AU88" s="16" t="s">
        <v>111</v>
      </c>
      <c r="BK88" s="115">
        <f>BK89+BK233</f>
        <v>0</v>
      </c>
    </row>
    <row r="89" spans="2:65" s="11" customFormat="1" ht="25.9" customHeight="1">
      <c r="B89" s="116"/>
      <c r="D89" s="117" t="s">
        <v>78</v>
      </c>
      <c r="E89" s="118" t="s">
        <v>134</v>
      </c>
      <c r="F89" s="118" t="s">
        <v>135</v>
      </c>
      <c r="I89" s="119"/>
      <c r="J89" s="120">
        <f>BK89</f>
        <v>0</v>
      </c>
      <c r="L89" s="116"/>
      <c r="M89" s="121"/>
      <c r="P89" s="122">
        <f>P90+P188+P215+P222+P227+P230</f>
        <v>0</v>
      </c>
      <c r="R89" s="122">
        <f>R90+R188+R215+R222+R227+R230</f>
        <v>864.78191439999989</v>
      </c>
      <c r="T89" s="123">
        <f>T90+T188+T215+T222+T227+T230</f>
        <v>0</v>
      </c>
      <c r="AR89" s="117" t="s">
        <v>87</v>
      </c>
      <c r="AT89" s="124" t="s">
        <v>78</v>
      </c>
      <c r="AU89" s="124" t="s">
        <v>79</v>
      </c>
      <c r="AY89" s="117" t="s">
        <v>136</v>
      </c>
      <c r="BK89" s="125">
        <f>BK90+BK188+BK215+BK222+BK227+BK230</f>
        <v>0</v>
      </c>
    </row>
    <row r="90" spans="2:65" s="11" customFormat="1" ht="22.9" customHeight="1">
      <c r="B90" s="116"/>
      <c r="D90" s="117" t="s">
        <v>78</v>
      </c>
      <c r="E90" s="126" t="s">
        <v>87</v>
      </c>
      <c r="F90" s="126" t="s">
        <v>137</v>
      </c>
      <c r="I90" s="119"/>
      <c r="J90" s="127">
        <f>BK90</f>
        <v>0</v>
      </c>
      <c r="L90" s="116"/>
      <c r="M90" s="121"/>
      <c r="P90" s="122">
        <f>SUM(P91:P187)</f>
        <v>0</v>
      </c>
      <c r="R90" s="122">
        <f>SUM(R91:R187)</f>
        <v>1.9677E-2</v>
      </c>
      <c r="T90" s="123">
        <f>SUM(T91:T187)</f>
        <v>0</v>
      </c>
      <c r="AR90" s="117" t="s">
        <v>87</v>
      </c>
      <c r="AT90" s="124" t="s">
        <v>78</v>
      </c>
      <c r="AU90" s="124" t="s">
        <v>87</v>
      </c>
      <c r="AY90" s="117" t="s">
        <v>136</v>
      </c>
      <c r="BK90" s="125">
        <f>SUM(BK91:BK187)</f>
        <v>0</v>
      </c>
    </row>
    <row r="91" spans="2:65" s="1" customFormat="1" ht="24.2" customHeight="1">
      <c r="B91" s="128"/>
      <c r="C91" s="129" t="s">
        <v>87</v>
      </c>
      <c r="D91" s="129" t="s">
        <v>138</v>
      </c>
      <c r="E91" s="130" t="s">
        <v>139</v>
      </c>
      <c r="F91" s="131" t="s">
        <v>140</v>
      </c>
      <c r="G91" s="132" t="s">
        <v>141</v>
      </c>
      <c r="H91" s="133">
        <v>150</v>
      </c>
      <c r="I91" s="134"/>
      <c r="J91" s="135">
        <f>ROUND(I91*H91,2)</f>
        <v>0</v>
      </c>
      <c r="K91" s="136"/>
      <c r="L91" s="32"/>
      <c r="M91" s="137" t="s">
        <v>3</v>
      </c>
      <c r="N91" s="138" t="s">
        <v>50</v>
      </c>
      <c r="P91" s="139">
        <f>O91*H91</f>
        <v>0</v>
      </c>
      <c r="Q91" s="139">
        <v>0</v>
      </c>
      <c r="R91" s="139">
        <f>Q91*H91</f>
        <v>0</v>
      </c>
      <c r="S91" s="139">
        <v>0</v>
      </c>
      <c r="T91" s="140">
        <f>S91*H91</f>
        <v>0</v>
      </c>
      <c r="AR91" s="141" t="s">
        <v>142</v>
      </c>
      <c r="AT91" s="141" t="s">
        <v>138</v>
      </c>
      <c r="AU91" s="141" t="s">
        <v>89</v>
      </c>
      <c r="AY91" s="16" t="s">
        <v>136</v>
      </c>
      <c r="BE91" s="142">
        <f>IF(N91="základní",J91,0)</f>
        <v>0</v>
      </c>
      <c r="BF91" s="142">
        <f>IF(N91="snížená",J91,0)</f>
        <v>0</v>
      </c>
      <c r="BG91" s="142">
        <f>IF(N91="zákl. přenesená",J91,0)</f>
        <v>0</v>
      </c>
      <c r="BH91" s="142">
        <f>IF(N91="sníž. přenesená",J91,0)</f>
        <v>0</v>
      </c>
      <c r="BI91" s="142">
        <f>IF(N91="nulová",J91,0)</f>
        <v>0</v>
      </c>
      <c r="BJ91" s="16" t="s">
        <v>87</v>
      </c>
      <c r="BK91" s="142">
        <f>ROUND(I91*H91,2)</f>
        <v>0</v>
      </c>
      <c r="BL91" s="16" t="s">
        <v>142</v>
      </c>
      <c r="BM91" s="141" t="s">
        <v>143</v>
      </c>
    </row>
    <row r="92" spans="2:65" s="1" customFormat="1" ht="11.25">
      <c r="B92" s="32"/>
      <c r="D92" s="143" t="s">
        <v>144</v>
      </c>
      <c r="F92" s="144" t="s">
        <v>145</v>
      </c>
      <c r="I92" s="145"/>
      <c r="L92" s="32"/>
      <c r="M92" s="146"/>
      <c r="T92" s="53"/>
      <c r="AT92" s="16" t="s">
        <v>144</v>
      </c>
      <c r="AU92" s="16" t="s">
        <v>89</v>
      </c>
    </row>
    <row r="93" spans="2:65" s="12" customFormat="1" ht="11.25">
      <c r="B93" s="147"/>
      <c r="D93" s="148" t="s">
        <v>146</v>
      </c>
      <c r="E93" s="149" t="s">
        <v>3</v>
      </c>
      <c r="F93" s="150" t="s">
        <v>147</v>
      </c>
      <c r="H93" s="151">
        <v>150</v>
      </c>
      <c r="I93" s="152"/>
      <c r="L93" s="147"/>
      <c r="M93" s="153"/>
      <c r="T93" s="154"/>
      <c r="AT93" s="149" t="s">
        <v>146</v>
      </c>
      <c r="AU93" s="149" t="s">
        <v>89</v>
      </c>
      <c r="AV93" s="12" t="s">
        <v>89</v>
      </c>
      <c r="AW93" s="12" t="s">
        <v>41</v>
      </c>
      <c r="AX93" s="12" t="s">
        <v>87</v>
      </c>
      <c r="AY93" s="149" t="s">
        <v>136</v>
      </c>
    </row>
    <row r="94" spans="2:65" s="1" customFormat="1" ht="21.75" customHeight="1">
      <c r="B94" s="128"/>
      <c r="C94" s="129" t="s">
        <v>89</v>
      </c>
      <c r="D94" s="129" t="s">
        <v>138</v>
      </c>
      <c r="E94" s="130" t="s">
        <v>148</v>
      </c>
      <c r="F94" s="131" t="s">
        <v>149</v>
      </c>
      <c r="G94" s="132" t="s">
        <v>150</v>
      </c>
      <c r="H94" s="133">
        <v>11</v>
      </c>
      <c r="I94" s="134"/>
      <c r="J94" s="135">
        <f>ROUND(I94*H94,2)</f>
        <v>0</v>
      </c>
      <c r="K94" s="136"/>
      <c r="L94" s="32"/>
      <c r="M94" s="137" t="s">
        <v>3</v>
      </c>
      <c r="N94" s="138" t="s">
        <v>50</v>
      </c>
      <c r="P94" s="139">
        <f>O94*H94</f>
        <v>0</v>
      </c>
      <c r="Q94" s="139">
        <v>0</v>
      </c>
      <c r="R94" s="139">
        <f>Q94*H94</f>
        <v>0</v>
      </c>
      <c r="S94" s="139">
        <v>0</v>
      </c>
      <c r="T94" s="140">
        <f>S94*H94</f>
        <v>0</v>
      </c>
      <c r="AR94" s="141" t="s">
        <v>142</v>
      </c>
      <c r="AT94" s="141" t="s">
        <v>138</v>
      </c>
      <c r="AU94" s="141" t="s">
        <v>89</v>
      </c>
      <c r="AY94" s="16" t="s">
        <v>136</v>
      </c>
      <c r="BE94" s="142">
        <f>IF(N94="základní",J94,0)</f>
        <v>0</v>
      </c>
      <c r="BF94" s="142">
        <f>IF(N94="snížená",J94,0)</f>
        <v>0</v>
      </c>
      <c r="BG94" s="142">
        <f>IF(N94="zákl. přenesená",J94,0)</f>
        <v>0</v>
      </c>
      <c r="BH94" s="142">
        <f>IF(N94="sníž. přenesená",J94,0)</f>
        <v>0</v>
      </c>
      <c r="BI94" s="142">
        <f>IF(N94="nulová",J94,0)</f>
        <v>0</v>
      </c>
      <c r="BJ94" s="16" t="s">
        <v>87</v>
      </c>
      <c r="BK94" s="142">
        <f>ROUND(I94*H94,2)</f>
        <v>0</v>
      </c>
      <c r="BL94" s="16" t="s">
        <v>142</v>
      </c>
      <c r="BM94" s="141" t="s">
        <v>151</v>
      </c>
    </row>
    <row r="95" spans="2:65" s="1" customFormat="1" ht="11.25">
      <c r="B95" s="32"/>
      <c r="D95" s="143" t="s">
        <v>144</v>
      </c>
      <c r="F95" s="144" t="s">
        <v>152</v>
      </c>
      <c r="I95" s="145"/>
      <c r="L95" s="32"/>
      <c r="M95" s="146"/>
      <c r="T95" s="53"/>
      <c r="AT95" s="16" t="s">
        <v>144</v>
      </c>
      <c r="AU95" s="16" t="s">
        <v>89</v>
      </c>
    </row>
    <row r="96" spans="2:65" s="12" customFormat="1" ht="11.25">
      <c r="B96" s="147"/>
      <c r="D96" s="148" t="s">
        <v>146</v>
      </c>
      <c r="E96" s="149" t="s">
        <v>3</v>
      </c>
      <c r="F96" s="150" t="s">
        <v>153</v>
      </c>
      <c r="H96" s="151">
        <v>11</v>
      </c>
      <c r="I96" s="152"/>
      <c r="L96" s="147"/>
      <c r="M96" s="153"/>
      <c r="T96" s="154"/>
      <c r="AT96" s="149" t="s">
        <v>146</v>
      </c>
      <c r="AU96" s="149" t="s">
        <v>89</v>
      </c>
      <c r="AV96" s="12" t="s">
        <v>89</v>
      </c>
      <c r="AW96" s="12" t="s">
        <v>41</v>
      </c>
      <c r="AX96" s="12" t="s">
        <v>87</v>
      </c>
      <c r="AY96" s="149" t="s">
        <v>136</v>
      </c>
    </row>
    <row r="97" spans="2:65" s="1" customFormat="1" ht="16.5" customHeight="1">
      <c r="B97" s="128"/>
      <c r="C97" s="129" t="s">
        <v>154</v>
      </c>
      <c r="D97" s="129" t="s">
        <v>138</v>
      </c>
      <c r="E97" s="130" t="s">
        <v>155</v>
      </c>
      <c r="F97" s="131" t="s">
        <v>156</v>
      </c>
      <c r="G97" s="132" t="s">
        <v>150</v>
      </c>
      <c r="H97" s="133">
        <v>11</v>
      </c>
      <c r="I97" s="134"/>
      <c r="J97" s="135">
        <f>ROUND(I97*H97,2)</f>
        <v>0</v>
      </c>
      <c r="K97" s="136"/>
      <c r="L97" s="32"/>
      <c r="M97" s="137" t="s">
        <v>3</v>
      </c>
      <c r="N97" s="138" t="s">
        <v>50</v>
      </c>
      <c r="P97" s="139">
        <f>O97*H97</f>
        <v>0</v>
      </c>
      <c r="Q97" s="139">
        <v>0</v>
      </c>
      <c r="R97" s="139">
        <f>Q97*H97</f>
        <v>0</v>
      </c>
      <c r="S97" s="139">
        <v>0</v>
      </c>
      <c r="T97" s="140">
        <f>S97*H97</f>
        <v>0</v>
      </c>
      <c r="AR97" s="141" t="s">
        <v>142</v>
      </c>
      <c r="AT97" s="141" t="s">
        <v>138</v>
      </c>
      <c r="AU97" s="141" t="s">
        <v>89</v>
      </c>
      <c r="AY97" s="16" t="s">
        <v>136</v>
      </c>
      <c r="BE97" s="142">
        <f>IF(N97="základní",J97,0)</f>
        <v>0</v>
      </c>
      <c r="BF97" s="142">
        <f>IF(N97="snížená",J97,0)</f>
        <v>0</v>
      </c>
      <c r="BG97" s="142">
        <f>IF(N97="zákl. přenesená",J97,0)</f>
        <v>0</v>
      </c>
      <c r="BH97" s="142">
        <f>IF(N97="sníž. přenesená",J97,0)</f>
        <v>0</v>
      </c>
      <c r="BI97" s="142">
        <f>IF(N97="nulová",J97,0)</f>
        <v>0</v>
      </c>
      <c r="BJ97" s="16" t="s">
        <v>87</v>
      </c>
      <c r="BK97" s="142">
        <f>ROUND(I97*H97,2)</f>
        <v>0</v>
      </c>
      <c r="BL97" s="16" t="s">
        <v>142</v>
      </c>
      <c r="BM97" s="141" t="s">
        <v>157</v>
      </c>
    </row>
    <row r="98" spans="2:65" s="12" customFormat="1" ht="11.25">
      <c r="B98" s="147"/>
      <c r="D98" s="148" t="s">
        <v>146</v>
      </c>
      <c r="E98" s="149" t="s">
        <v>3</v>
      </c>
      <c r="F98" s="150" t="s">
        <v>153</v>
      </c>
      <c r="H98" s="151">
        <v>11</v>
      </c>
      <c r="I98" s="152"/>
      <c r="L98" s="147"/>
      <c r="M98" s="153"/>
      <c r="T98" s="154"/>
      <c r="AT98" s="149" t="s">
        <v>146</v>
      </c>
      <c r="AU98" s="149" t="s">
        <v>89</v>
      </c>
      <c r="AV98" s="12" t="s">
        <v>89</v>
      </c>
      <c r="AW98" s="12" t="s">
        <v>41</v>
      </c>
      <c r="AX98" s="12" t="s">
        <v>87</v>
      </c>
      <c r="AY98" s="149" t="s">
        <v>136</v>
      </c>
    </row>
    <row r="99" spans="2:65" s="1" customFormat="1" ht="21.75" customHeight="1">
      <c r="B99" s="128"/>
      <c r="C99" s="129" t="s">
        <v>142</v>
      </c>
      <c r="D99" s="129" t="s">
        <v>138</v>
      </c>
      <c r="E99" s="130" t="s">
        <v>158</v>
      </c>
      <c r="F99" s="131" t="s">
        <v>159</v>
      </c>
      <c r="G99" s="132" t="s">
        <v>150</v>
      </c>
      <c r="H99" s="133">
        <v>5</v>
      </c>
      <c r="I99" s="134"/>
      <c r="J99" s="135">
        <f>ROUND(I99*H99,2)</f>
        <v>0</v>
      </c>
      <c r="K99" s="136"/>
      <c r="L99" s="32"/>
      <c r="M99" s="137" t="s">
        <v>3</v>
      </c>
      <c r="N99" s="138" t="s">
        <v>50</v>
      </c>
      <c r="P99" s="139">
        <f>O99*H99</f>
        <v>0</v>
      </c>
      <c r="Q99" s="139">
        <v>0</v>
      </c>
      <c r="R99" s="139">
        <f>Q99*H99</f>
        <v>0</v>
      </c>
      <c r="S99" s="139">
        <v>0</v>
      </c>
      <c r="T99" s="140">
        <f>S99*H99</f>
        <v>0</v>
      </c>
      <c r="AR99" s="141" t="s">
        <v>142</v>
      </c>
      <c r="AT99" s="141" t="s">
        <v>138</v>
      </c>
      <c r="AU99" s="141" t="s">
        <v>89</v>
      </c>
      <c r="AY99" s="16" t="s">
        <v>136</v>
      </c>
      <c r="BE99" s="142">
        <f>IF(N99="základní",J99,0)</f>
        <v>0</v>
      </c>
      <c r="BF99" s="142">
        <f>IF(N99="snížená",J99,0)</f>
        <v>0</v>
      </c>
      <c r="BG99" s="142">
        <f>IF(N99="zákl. přenesená",J99,0)</f>
        <v>0</v>
      </c>
      <c r="BH99" s="142">
        <f>IF(N99="sníž. přenesená",J99,0)</f>
        <v>0</v>
      </c>
      <c r="BI99" s="142">
        <f>IF(N99="nulová",J99,0)</f>
        <v>0</v>
      </c>
      <c r="BJ99" s="16" t="s">
        <v>87</v>
      </c>
      <c r="BK99" s="142">
        <f>ROUND(I99*H99,2)</f>
        <v>0</v>
      </c>
      <c r="BL99" s="16" t="s">
        <v>142</v>
      </c>
      <c r="BM99" s="141" t="s">
        <v>160</v>
      </c>
    </row>
    <row r="100" spans="2:65" s="1" customFormat="1" ht="11.25">
      <c r="B100" s="32"/>
      <c r="D100" s="143" t="s">
        <v>144</v>
      </c>
      <c r="F100" s="144" t="s">
        <v>161</v>
      </c>
      <c r="I100" s="145"/>
      <c r="L100" s="32"/>
      <c r="M100" s="146"/>
      <c r="T100" s="53"/>
      <c r="AT100" s="16" t="s">
        <v>144</v>
      </c>
      <c r="AU100" s="16" t="s">
        <v>89</v>
      </c>
    </row>
    <row r="101" spans="2:65" s="12" customFormat="1" ht="11.25">
      <c r="B101" s="147"/>
      <c r="D101" s="148" t="s">
        <v>146</v>
      </c>
      <c r="E101" s="149" t="s">
        <v>3</v>
      </c>
      <c r="F101" s="150" t="s">
        <v>162</v>
      </c>
      <c r="H101" s="151">
        <v>5</v>
      </c>
      <c r="I101" s="152"/>
      <c r="L101" s="147"/>
      <c r="M101" s="153"/>
      <c r="T101" s="154"/>
      <c r="AT101" s="149" t="s">
        <v>146</v>
      </c>
      <c r="AU101" s="149" t="s">
        <v>89</v>
      </c>
      <c r="AV101" s="12" t="s">
        <v>89</v>
      </c>
      <c r="AW101" s="12" t="s">
        <v>41</v>
      </c>
      <c r="AX101" s="12" t="s">
        <v>87</v>
      </c>
      <c r="AY101" s="149" t="s">
        <v>136</v>
      </c>
    </row>
    <row r="102" spans="2:65" s="1" customFormat="1" ht="24.2" customHeight="1">
      <c r="B102" s="128"/>
      <c r="C102" s="129" t="s">
        <v>162</v>
      </c>
      <c r="D102" s="129" t="s">
        <v>138</v>
      </c>
      <c r="E102" s="130" t="s">
        <v>163</v>
      </c>
      <c r="F102" s="131" t="s">
        <v>164</v>
      </c>
      <c r="G102" s="132" t="s">
        <v>150</v>
      </c>
      <c r="H102" s="133">
        <v>10</v>
      </c>
      <c r="I102" s="134"/>
      <c r="J102" s="135">
        <f>ROUND(I102*H102,2)</f>
        <v>0</v>
      </c>
      <c r="K102" s="136"/>
      <c r="L102" s="32"/>
      <c r="M102" s="137" t="s">
        <v>3</v>
      </c>
      <c r="N102" s="138" t="s">
        <v>50</v>
      </c>
      <c r="P102" s="139">
        <f>O102*H102</f>
        <v>0</v>
      </c>
      <c r="Q102" s="139">
        <v>0</v>
      </c>
      <c r="R102" s="139">
        <f>Q102*H102</f>
        <v>0</v>
      </c>
      <c r="S102" s="139">
        <v>0</v>
      </c>
      <c r="T102" s="140">
        <f>S102*H102</f>
        <v>0</v>
      </c>
      <c r="AR102" s="141" t="s">
        <v>142</v>
      </c>
      <c r="AT102" s="141" t="s">
        <v>138</v>
      </c>
      <c r="AU102" s="141" t="s">
        <v>89</v>
      </c>
      <c r="AY102" s="16" t="s">
        <v>136</v>
      </c>
      <c r="BE102" s="142">
        <f>IF(N102="základní",J102,0)</f>
        <v>0</v>
      </c>
      <c r="BF102" s="142">
        <f>IF(N102="snížená",J102,0)</f>
        <v>0</v>
      </c>
      <c r="BG102" s="142">
        <f>IF(N102="zákl. přenesená",J102,0)</f>
        <v>0</v>
      </c>
      <c r="BH102" s="142">
        <f>IF(N102="sníž. přenesená",J102,0)</f>
        <v>0</v>
      </c>
      <c r="BI102" s="142">
        <f>IF(N102="nulová",J102,0)</f>
        <v>0</v>
      </c>
      <c r="BJ102" s="16" t="s">
        <v>87</v>
      </c>
      <c r="BK102" s="142">
        <f>ROUND(I102*H102,2)</f>
        <v>0</v>
      </c>
      <c r="BL102" s="16" t="s">
        <v>142</v>
      </c>
      <c r="BM102" s="141" t="s">
        <v>165</v>
      </c>
    </row>
    <row r="103" spans="2:65" s="1" customFormat="1" ht="11.25">
      <c r="B103" s="32"/>
      <c r="D103" s="143" t="s">
        <v>144</v>
      </c>
      <c r="F103" s="144" t="s">
        <v>166</v>
      </c>
      <c r="I103" s="145"/>
      <c r="L103" s="32"/>
      <c r="M103" s="146"/>
      <c r="T103" s="53"/>
      <c r="AT103" s="16" t="s">
        <v>144</v>
      </c>
      <c r="AU103" s="16" t="s">
        <v>89</v>
      </c>
    </row>
    <row r="104" spans="2:65" s="12" customFormat="1" ht="11.25">
      <c r="B104" s="147"/>
      <c r="D104" s="148" t="s">
        <v>146</v>
      </c>
      <c r="E104" s="149" t="s">
        <v>3</v>
      </c>
      <c r="F104" s="150" t="s">
        <v>167</v>
      </c>
      <c r="H104" s="151">
        <v>10</v>
      </c>
      <c r="I104" s="152"/>
      <c r="L104" s="147"/>
      <c r="M104" s="153"/>
      <c r="T104" s="154"/>
      <c r="AT104" s="149" t="s">
        <v>146</v>
      </c>
      <c r="AU104" s="149" t="s">
        <v>89</v>
      </c>
      <c r="AV104" s="12" t="s">
        <v>89</v>
      </c>
      <c r="AW104" s="12" t="s">
        <v>41</v>
      </c>
      <c r="AX104" s="12" t="s">
        <v>87</v>
      </c>
      <c r="AY104" s="149" t="s">
        <v>136</v>
      </c>
    </row>
    <row r="105" spans="2:65" s="1" customFormat="1" ht="24.2" customHeight="1">
      <c r="B105" s="128"/>
      <c r="C105" s="129" t="s">
        <v>168</v>
      </c>
      <c r="D105" s="129" t="s">
        <v>138</v>
      </c>
      <c r="E105" s="130" t="s">
        <v>169</v>
      </c>
      <c r="F105" s="131" t="s">
        <v>170</v>
      </c>
      <c r="G105" s="132" t="s">
        <v>150</v>
      </c>
      <c r="H105" s="133">
        <v>5</v>
      </c>
      <c r="I105" s="134"/>
      <c r="J105" s="135">
        <f>ROUND(I105*H105,2)</f>
        <v>0</v>
      </c>
      <c r="K105" s="136"/>
      <c r="L105" s="32"/>
      <c r="M105" s="137" t="s">
        <v>3</v>
      </c>
      <c r="N105" s="138" t="s">
        <v>50</v>
      </c>
      <c r="P105" s="139">
        <f>O105*H105</f>
        <v>0</v>
      </c>
      <c r="Q105" s="139">
        <v>0</v>
      </c>
      <c r="R105" s="139">
        <f>Q105*H105</f>
        <v>0</v>
      </c>
      <c r="S105" s="139">
        <v>0</v>
      </c>
      <c r="T105" s="140">
        <f>S105*H105</f>
        <v>0</v>
      </c>
      <c r="AR105" s="141" t="s">
        <v>142</v>
      </c>
      <c r="AT105" s="141" t="s">
        <v>138</v>
      </c>
      <c r="AU105" s="141" t="s">
        <v>89</v>
      </c>
      <c r="AY105" s="16" t="s">
        <v>136</v>
      </c>
      <c r="BE105" s="142">
        <f>IF(N105="základní",J105,0)</f>
        <v>0</v>
      </c>
      <c r="BF105" s="142">
        <f>IF(N105="snížená",J105,0)</f>
        <v>0</v>
      </c>
      <c r="BG105" s="142">
        <f>IF(N105="zákl. přenesená",J105,0)</f>
        <v>0</v>
      </c>
      <c r="BH105" s="142">
        <f>IF(N105="sníž. přenesená",J105,0)</f>
        <v>0</v>
      </c>
      <c r="BI105" s="142">
        <f>IF(N105="nulová",J105,0)</f>
        <v>0</v>
      </c>
      <c r="BJ105" s="16" t="s">
        <v>87</v>
      </c>
      <c r="BK105" s="142">
        <f>ROUND(I105*H105,2)</f>
        <v>0</v>
      </c>
      <c r="BL105" s="16" t="s">
        <v>142</v>
      </c>
      <c r="BM105" s="141" t="s">
        <v>171</v>
      </c>
    </row>
    <row r="106" spans="2:65" s="1" customFormat="1" ht="11.25">
      <c r="B106" s="32"/>
      <c r="D106" s="143" t="s">
        <v>144</v>
      </c>
      <c r="F106" s="144" t="s">
        <v>172</v>
      </c>
      <c r="I106" s="145"/>
      <c r="L106" s="32"/>
      <c r="M106" s="146"/>
      <c r="T106" s="53"/>
      <c r="AT106" s="16" t="s">
        <v>144</v>
      </c>
      <c r="AU106" s="16" t="s">
        <v>89</v>
      </c>
    </row>
    <row r="107" spans="2:65" s="12" customFormat="1" ht="11.25">
      <c r="B107" s="147"/>
      <c r="D107" s="148" t="s">
        <v>146</v>
      </c>
      <c r="E107" s="149" t="s">
        <v>3</v>
      </c>
      <c r="F107" s="150" t="s">
        <v>162</v>
      </c>
      <c r="H107" s="151">
        <v>5</v>
      </c>
      <c r="I107" s="152"/>
      <c r="L107" s="147"/>
      <c r="M107" s="153"/>
      <c r="T107" s="154"/>
      <c r="AT107" s="149" t="s">
        <v>146</v>
      </c>
      <c r="AU107" s="149" t="s">
        <v>89</v>
      </c>
      <c r="AV107" s="12" t="s">
        <v>89</v>
      </c>
      <c r="AW107" s="12" t="s">
        <v>41</v>
      </c>
      <c r="AX107" s="12" t="s">
        <v>87</v>
      </c>
      <c r="AY107" s="149" t="s">
        <v>136</v>
      </c>
    </row>
    <row r="108" spans="2:65" s="1" customFormat="1" ht="24.2" customHeight="1">
      <c r="B108" s="128"/>
      <c r="C108" s="129" t="s">
        <v>173</v>
      </c>
      <c r="D108" s="129" t="s">
        <v>138</v>
      </c>
      <c r="E108" s="130" t="s">
        <v>174</v>
      </c>
      <c r="F108" s="131" t="s">
        <v>175</v>
      </c>
      <c r="G108" s="132" t="s">
        <v>150</v>
      </c>
      <c r="H108" s="133">
        <v>2</v>
      </c>
      <c r="I108" s="134"/>
      <c r="J108" s="135">
        <f>ROUND(I108*H108,2)</f>
        <v>0</v>
      </c>
      <c r="K108" s="136"/>
      <c r="L108" s="32"/>
      <c r="M108" s="137" t="s">
        <v>3</v>
      </c>
      <c r="N108" s="138" t="s">
        <v>50</v>
      </c>
      <c r="P108" s="139">
        <f>O108*H108</f>
        <v>0</v>
      </c>
      <c r="Q108" s="139">
        <v>0</v>
      </c>
      <c r="R108" s="139">
        <f>Q108*H108</f>
        <v>0</v>
      </c>
      <c r="S108" s="139">
        <v>0</v>
      </c>
      <c r="T108" s="140">
        <f>S108*H108</f>
        <v>0</v>
      </c>
      <c r="AR108" s="141" t="s">
        <v>142</v>
      </c>
      <c r="AT108" s="141" t="s">
        <v>138</v>
      </c>
      <c r="AU108" s="141" t="s">
        <v>89</v>
      </c>
      <c r="AY108" s="16" t="s">
        <v>136</v>
      </c>
      <c r="BE108" s="142">
        <f>IF(N108="základní",J108,0)</f>
        <v>0</v>
      </c>
      <c r="BF108" s="142">
        <f>IF(N108="snížená",J108,0)</f>
        <v>0</v>
      </c>
      <c r="BG108" s="142">
        <f>IF(N108="zákl. přenesená",J108,0)</f>
        <v>0</v>
      </c>
      <c r="BH108" s="142">
        <f>IF(N108="sníž. přenesená",J108,0)</f>
        <v>0</v>
      </c>
      <c r="BI108" s="142">
        <f>IF(N108="nulová",J108,0)</f>
        <v>0</v>
      </c>
      <c r="BJ108" s="16" t="s">
        <v>87</v>
      </c>
      <c r="BK108" s="142">
        <f>ROUND(I108*H108,2)</f>
        <v>0</v>
      </c>
      <c r="BL108" s="16" t="s">
        <v>142</v>
      </c>
      <c r="BM108" s="141" t="s">
        <v>176</v>
      </c>
    </row>
    <row r="109" spans="2:65" s="1" customFormat="1" ht="11.25">
      <c r="B109" s="32"/>
      <c r="D109" s="143" t="s">
        <v>144</v>
      </c>
      <c r="F109" s="144" t="s">
        <v>177</v>
      </c>
      <c r="I109" s="145"/>
      <c r="L109" s="32"/>
      <c r="M109" s="146"/>
      <c r="T109" s="53"/>
      <c r="AT109" s="16" t="s">
        <v>144</v>
      </c>
      <c r="AU109" s="16" t="s">
        <v>89</v>
      </c>
    </row>
    <row r="110" spans="2:65" s="12" customFormat="1" ht="11.25">
      <c r="B110" s="147"/>
      <c r="D110" s="148" t="s">
        <v>146</v>
      </c>
      <c r="E110" s="149" t="s">
        <v>3</v>
      </c>
      <c r="F110" s="150" t="s">
        <v>89</v>
      </c>
      <c r="H110" s="151">
        <v>2</v>
      </c>
      <c r="I110" s="152"/>
      <c r="L110" s="147"/>
      <c r="M110" s="153"/>
      <c r="T110" s="154"/>
      <c r="AT110" s="149" t="s">
        <v>146</v>
      </c>
      <c r="AU110" s="149" t="s">
        <v>89</v>
      </c>
      <c r="AV110" s="12" t="s">
        <v>89</v>
      </c>
      <c r="AW110" s="12" t="s">
        <v>41</v>
      </c>
      <c r="AX110" s="12" t="s">
        <v>87</v>
      </c>
      <c r="AY110" s="149" t="s">
        <v>136</v>
      </c>
    </row>
    <row r="111" spans="2:65" s="1" customFormat="1" ht="16.5" customHeight="1">
      <c r="B111" s="128"/>
      <c r="C111" s="129" t="s">
        <v>178</v>
      </c>
      <c r="D111" s="129" t="s">
        <v>138</v>
      </c>
      <c r="E111" s="130" t="s">
        <v>179</v>
      </c>
      <c r="F111" s="131" t="s">
        <v>180</v>
      </c>
      <c r="G111" s="132" t="s">
        <v>150</v>
      </c>
      <c r="H111" s="133">
        <v>21</v>
      </c>
      <c r="I111" s="134"/>
      <c r="J111" s="135">
        <f>ROUND(I111*H111,2)</f>
        <v>0</v>
      </c>
      <c r="K111" s="136"/>
      <c r="L111" s="32"/>
      <c r="M111" s="137" t="s">
        <v>3</v>
      </c>
      <c r="N111" s="138" t="s">
        <v>50</v>
      </c>
      <c r="P111" s="139">
        <f>O111*H111</f>
        <v>0</v>
      </c>
      <c r="Q111" s="139">
        <v>0</v>
      </c>
      <c r="R111" s="139">
        <f>Q111*H111</f>
        <v>0</v>
      </c>
      <c r="S111" s="139">
        <v>0</v>
      </c>
      <c r="T111" s="140">
        <f>S111*H111</f>
        <v>0</v>
      </c>
      <c r="AR111" s="141" t="s">
        <v>142</v>
      </c>
      <c r="AT111" s="141" t="s">
        <v>138</v>
      </c>
      <c r="AU111" s="141" t="s">
        <v>89</v>
      </c>
      <c r="AY111" s="16" t="s">
        <v>136</v>
      </c>
      <c r="BE111" s="142">
        <f>IF(N111="základní",J111,0)</f>
        <v>0</v>
      </c>
      <c r="BF111" s="142">
        <f>IF(N111="snížená",J111,0)</f>
        <v>0</v>
      </c>
      <c r="BG111" s="142">
        <f>IF(N111="zákl. přenesená",J111,0)</f>
        <v>0</v>
      </c>
      <c r="BH111" s="142">
        <f>IF(N111="sníž. přenesená",J111,0)</f>
        <v>0</v>
      </c>
      <c r="BI111" s="142">
        <f>IF(N111="nulová",J111,0)</f>
        <v>0</v>
      </c>
      <c r="BJ111" s="16" t="s">
        <v>87</v>
      </c>
      <c r="BK111" s="142">
        <f>ROUND(I111*H111,2)</f>
        <v>0</v>
      </c>
      <c r="BL111" s="16" t="s">
        <v>142</v>
      </c>
      <c r="BM111" s="141" t="s">
        <v>181</v>
      </c>
    </row>
    <row r="112" spans="2:65" s="1" customFormat="1" ht="11.25">
      <c r="B112" s="32"/>
      <c r="D112" s="143" t="s">
        <v>144</v>
      </c>
      <c r="F112" s="144" t="s">
        <v>182</v>
      </c>
      <c r="I112" s="145"/>
      <c r="L112" s="32"/>
      <c r="M112" s="146"/>
      <c r="T112" s="53"/>
      <c r="AT112" s="16" t="s">
        <v>144</v>
      </c>
      <c r="AU112" s="16" t="s">
        <v>89</v>
      </c>
    </row>
    <row r="113" spans="2:65" s="12" customFormat="1" ht="11.25">
      <c r="B113" s="147"/>
      <c r="D113" s="148" t="s">
        <v>146</v>
      </c>
      <c r="E113" s="149" t="s">
        <v>3</v>
      </c>
      <c r="F113" s="150" t="s">
        <v>183</v>
      </c>
      <c r="H113" s="151">
        <v>21</v>
      </c>
      <c r="I113" s="152"/>
      <c r="L113" s="147"/>
      <c r="M113" s="153"/>
      <c r="T113" s="154"/>
      <c r="AT113" s="149" t="s">
        <v>146</v>
      </c>
      <c r="AU113" s="149" t="s">
        <v>89</v>
      </c>
      <c r="AV113" s="12" t="s">
        <v>89</v>
      </c>
      <c r="AW113" s="12" t="s">
        <v>41</v>
      </c>
      <c r="AX113" s="12" t="s">
        <v>87</v>
      </c>
      <c r="AY113" s="149" t="s">
        <v>136</v>
      </c>
    </row>
    <row r="114" spans="2:65" s="1" customFormat="1" ht="16.5" customHeight="1">
      <c r="B114" s="128"/>
      <c r="C114" s="129" t="s">
        <v>184</v>
      </c>
      <c r="D114" s="129" t="s">
        <v>138</v>
      </c>
      <c r="E114" s="130" t="s">
        <v>185</v>
      </c>
      <c r="F114" s="131" t="s">
        <v>186</v>
      </c>
      <c r="G114" s="132" t="s">
        <v>150</v>
      </c>
      <c r="H114" s="133">
        <v>10</v>
      </c>
      <c r="I114" s="134"/>
      <c r="J114" s="135">
        <f>ROUND(I114*H114,2)</f>
        <v>0</v>
      </c>
      <c r="K114" s="136"/>
      <c r="L114" s="32"/>
      <c r="M114" s="137" t="s">
        <v>3</v>
      </c>
      <c r="N114" s="138" t="s">
        <v>50</v>
      </c>
      <c r="P114" s="139">
        <f>O114*H114</f>
        <v>0</v>
      </c>
      <c r="Q114" s="139">
        <v>0</v>
      </c>
      <c r="R114" s="139">
        <f>Q114*H114</f>
        <v>0</v>
      </c>
      <c r="S114" s="139">
        <v>0</v>
      </c>
      <c r="T114" s="140">
        <f>S114*H114</f>
        <v>0</v>
      </c>
      <c r="AR114" s="141" t="s">
        <v>142</v>
      </c>
      <c r="AT114" s="141" t="s">
        <v>138</v>
      </c>
      <c r="AU114" s="141" t="s">
        <v>89</v>
      </c>
      <c r="AY114" s="16" t="s">
        <v>136</v>
      </c>
      <c r="BE114" s="142">
        <f>IF(N114="základní",J114,0)</f>
        <v>0</v>
      </c>
      <c r="BF114" s="142">
        <f>IF(N114="snížená",J114,0)</f>
        <v>0</v>
      </c>
      <c r="BG114" s="142">
        <f>IF(N114="zákl. přenesená",J114,0)</f>
        <v>0</v>
      </c>
      <c r="BH114" s="142">
        <f>IF(N114="sníž. přenesená",J114,0)</f>
        <v>0</v>
      </c>
      <c r="BI114" s="142">
        <f>IF(N114="nulová",J114,0)</f>
        <v>0</v>
      </c>
      <c r="BJ114" s="16" t="s">
        <v>87</v>
      </c>
      <c r="BK114" s="142">
        <f>ROUND(I114*H114,2)</f>
        <v>0</v>
      </c>
      <c r="BL114" s="16" t="s">
        <v>142</v>
      </c>
      <c r="BM114" s="141" t="s">
        <v>187</v>
      </c>
    </row>
    <row r="115" spans="2:65" s="1" customFormat="1" ht="11.25">
      <c r="B115" s="32"/>
      <c r="D115" s="143" t="s">
        <v>144</v>
      </c>
      <c r="F115" s="144" t="s">
        <v>188</v>
      </c>
      <c r="I115" s="145"/>
      <c r="L115" s="32"/>
      <c r="M115" s="146"/>
      <c r="T115" s="53"/>
      <c r="AT115" s="16" t="s">
        <v>144</v>
      </c>
      <c r="AU115" s="16" t="s">
        <v>89</v>
      </c>
    </row>
    <row r="116" spans="2:65" s="12" customFormat="1" ht="11.25">
      <c r="B116" s="147"/>
      <c r="D116" s="148" t="s">
        <v>146</v>
      </c>
      <c r="E116" s="149" t="s">
        <v>3</v>
      </c>
      <c r="F116" s="150" t="s">
        <v>189</v>
      </c>
      <c r="H116" s="151">
        <v>10</v>
      </c>
      <c r="I116" s="152"/>
      <c r="L116" s="147"/>
      <c r="M116" s="153"/>
      <c r="T116" s="154"/>
      <c r="AT116" s="149" t="s">
        <v>146</v>
      </c>
      <c r="AU116" s="149" t="s">
        <v>89</v>
      </c>
      <c r="AV116" s="12" t="s">
        <v>89</v>
      </c>
      <c r="AW116" s="12" t="s">
        <v>41</v>
      </c>
      <c r="AX116" s="12" t="s">
        <v>87</v>
      </c>
      <c r="AY116" s="149" t="s">
        <v>136</v>
      </c>
    </row>
    <row r="117" spans="2:65" s="1" customFormat="1" ht="16.5" customHeight="1">
      <c r="B117" s="128"/>
      <c r="C117" s="129" t="s">
        <v>167</v>
      </c>
      <c r="D117" s="129" t="s">
        <v>138</v>
      </c>
      <c r="E117" s="130" t="s">
        <v>190</v>
      </c>
      <c r="F117" s="131" t="s">
        <v>191</v>
      </c>
      <c r="G117" s="132" t="s">
        <v>150</v>
      </c>
      <c r="H117" s="133">
        <v>2</v>
      </c>
      <c r="I117" s="134"/>
      <c r="J117" s="135">
        <f>ROUND(I117*H117,2)</f>
        <v>0</v>
      </c>
      <c r="K117" s="136"/>
      <c r="L117" s="32"/>
      <c r="M117" s="137" t="s">
        <v>3</v>
      </c>
      <c r="N117" s="138" t="s">
        <v>50</v>
      </c>
      <c r="P117" s="139">
        <f>O117*H117</f>
        <v>0</v>
      </c>
      <c r="Q117" s="139">
        <v>0</v>
      </c>
      <c r="R117" s="139">
        <f>Q117*H117</f>
        <v>0</v>
      </c>
      <c r="S117" s="139">
        <v>0</v>
      </c>
      <c r="T117" s="140">
        <f>S117*H117</f>
        <v>0</v>
      </c>
      <c r="AR117" s="141" t="s">
        <v>142</v>
      </c>
      <c r="AT117" s="141" t="s">
        <v>138</v>
      </c>
      <c r="AU117" s="141" t="s">
        <v>89</v>
      </c>
      <c r="AY117" s="16" t="s">
        <v>136</v>
      </c>
      <c r="BE117" s="142">
        <f>IF(N117="základní",J117,0)</f>
        <v>0</v>
      </c>
      <c r="BF117" s="142">
        <f>IF(N117="snížená",J117,0)</f>
        <v>0</v>
      </c>
      <c r="BG117" s="142">
        <f>IF(N117="zákl. přenesená",J117,0)</f>
        <v>0</v>
      </c>
      <c r="BH117" s="142">
        <f>IF(N117="sníž. přenesená",J117,0)</f>
        <v>0</v>
      </c>
      <c r="BI117" s="142">
        <f>IF(N117="nulová",J117,0)</f>
        <v>0</v>
      </c>
      <c r="BJ117" s="16" t="s">
        <v>87</v>
      </c>
      <c r="BK117" s="142">
        <f>ROUND(I117*H117,2)</f>
        <v>0</v>
      </c>
      <c r="BL117" s="16" t="s">
        <v>142</v>
      </c>
      <c r="BM117" s="141" t="s">
        <v>192</v>
      </c>
    </row>
    <row r="118" spans="2:65" s="1" customFormat="1" ht="11.25">
      <c r="B118" s="32"/>
      <c r="D118" s="143" t="s">
        <v>144</v>
      </c>
      <c r="F118" s="144" t="s">
        <v>193</v>
      </c>
      <c r="I118" s="145"/>
      <c r="L118" s="32"/>
      <c r="M118" s="146"/>
      <c r="T118" s="53"/>
      <c r="AT118" s="16" t="s">
        <v>144</v>
      </c>
      <c r="AU118" s="16" t="s">
        <v>89</v>
      </c>
    </row>
    <row r="119" spans="2:65" s="12" customFormat="1" ht="11.25">
      <c r="B119" s="147"/>
      <c r="D119" s="148" t="s">
        <v>146</v>
      </c>
      <c r="E119" s="149" t="s">
        <v>3</v>
      </c>
      <c r="F119" s="150" t="s">
        <v>89</v>
      </c>
      <c r="H119" s="151">
        <v>2</v>
      </c>
      <c r="I119" s="152"/>
      <c r="L119" s="147"/>
      <c r="M119" s="153"/>
      <c r="T119" s="154"/>
      <c r="AT119" s="149" t="s">
        <v>146</v>
      </c>
      <c r="AU119" s="149" t="s">
        <v>89</v>
      </c>
      <c r="AV119" s="12" t="s">
        <v>89</v>
      </c>
      <c r="AW119" s="12" t="s">
        <v>41</v>
      </c>
      <c r="AX119" s="12" t="s">
        <v>87</v>
      </c>
      <c r="AY119" s="149" t="s">
        <v>136</v>
      </c>
    </row>
    <row r="120" spans="2:65" s="1" customFormat="1" ht="21.75" customHeight="1">
      <c r="B120" s="128"/>
      <c r="C120" s="129" t="s">
        <v>153</v>
      </c>
      <c r="D120" s="129" t="s">
        <v>138</v>
      </c>
      <c r="E120" s="130" t="s">
        <v>194</v>
      </c>
      <c r="F120" s="131" t="s">
        <v>195</v>
      </c>
      <c r="G120" s="132" t="s">
        <v>196</v>
      </c>
      <c r="H120" s="133">
        <v>2733.47</v>
      </c>
      <c r="I120" s="134"/>
      <c r="J120" s="135">
        <f>ROUND(I120*H120,2)</f>
        <v>0</v>
      </c>
      <c r="K120" s="136"/>
      <c r="L120" s="32"/>
      <c r="M120" s="137" t="s">
        <v>3</v>
      </c>
      <c r="N120" s="138" t="s">
        <v>50</v>
      </c>
      <c r="P120" s="139">
        <f>O120*H120</f>
        <v>0</v>
      </c>
      <c r="Q120" s="139">
        <v>0</v>
      </c>
      <c r="R120" s="139">
        <f>Q120*H120</f>
        <v>0</v>
      </c>
      <c r="S120" s="139">
        <v>0</v>
      </c>
      <c r="T120" s="140">
        <f>S120*H120</f>
        <v>0</v>
      </c>
      <c r="AR120" s="141" t="s">
        <v>142</v>
      </c>
      <c r="AT120" s="141" t="s">
        <v>138</v>
      </c>
      <c r="AU120" s="141" t="s">
        <v>89</v>
      </c>
      <c r="AY120" s="16" t="s">
        <v>136</v>
      </c>
      <c r="BE120" s="142">
        <f>IF(N120="základní",J120,0)</f>
        <v>0</v>
      </c>
      <c r="BF120" s="142">
        <f>IF(N120="snížená",J120,0)</f>
        <v>0</v>
      </c>
      <c r="BG120" s="142">
        <f>IF(N120="zákl. přenesená",J120,0)</f>
        <v>0</v>
      </c>
      <c r="BH120" s="142">
        <f>IF(N120="sníž. přenesená",J120,0)</f>
        <v>0</v>
      </c>
      <c r="BI120" s="142">
        <f>IF(N120="nulová",J120,0)</f>
        <v>0</v>
      </c>
      <c r="BJ120" s="16" t="s">
        <v>87</v>
      </c>
      <c r="BK120" s="142">
        <f>ROUND(I120*H120,2)</f>
        <v>0</v>
      </c>
      <c r="BL120" s="16" t="s">
        <v>142</v>
      </c>
      <c r="BM120" s="141" t="s">
        <v>197</v>
      </c>
    </row>
    <row r="121" spans="2:65" s="1" customFormat="1" ht="21.75" customHeight="1">
      <c r="B121" s="128"/>
      <c r="C121" s="315"/>
      <c r="D121" s="315"/>
      <c r="E121" s="316"/>
      <c r="F121" s="322" t="s">
        <v>983</v>
      </c>
      <c r="G121" s="317"/>
      <c r="H121" s="318"/>
      <c r="I121" s="319"/>
      <c r="J121" s="320"/>
      <c r="K121" s="321"/>
      <c r="L121" s="32"/>
      <c r="M121" s="137"/>
      <c r="N121" s="138"/>
      <c r="P121" s="139"/>
      <c r="Q121" s="139"/>
      <c r="R121" s="139"/>
      <c r="S121" s="139"/>
      <c r="T121" s="140"/>
      <c r="AR121" s="141"/>
      <c r="AT121" s="141"/>
      <c r="AU121" s="141"/>
      <c r="AY121" s="16"/>
      <c r="BE121" s="142"/>
      <c r="BF121" s="142"/>
      <c r="BG121" s="142"/>
      <c r="BH121" s="142"/>
      <c r="BI121" s="142"/>
      <c r="BJ121" s="16"/>
      <c r="BK121" s="142"/>
      <c r="BL121" s="16"/>
      <c r="BM121" s="141"/>
    </row>
    <row r="122" spans="2:65" s="1" customFormat="1" ht="11.25">
      <c r="B122" s="32"/>
      <c r="D122" s="143" t="s">
        <v>144</v>
      </c>
      <c r="F122" s="144" t="s">
        <v>198</v>
      </c>
      <c r="I122" s="145"/>
      <c r="L122" s="32"/>
      <c r="M122" s="146"/>
      <c r="T122" s="53"/>
      <c r="AT122" s="16" t="s">
        <v>144</v>
      </c>
      <c r="AU122" s="16" t="s">
        <v>89</v>
      </c>
    </row>
    <row r="123" spans="2:65" s="12" customFormat="1" ht="11.25">
      <c r="B123" s="147"/>
      <c r="D123" s="148" t="s">
        <v>146</v>
      </c>
      <c r="E123" s="149" t="s">
        <v>3</v>
      </c>
      <c r="F123" s="150" t="s">
        <v>199</v>
      </c>
      <c r="H123" s="151">
        <v>36.5</v>
      </c>
      <c r="I123" s="152"/>
      <c r="L123" s="147"/>
      <c r="M123" s="153"/>
      <c r="T123" s="154"/>
      <c r="AT123" s="149" t="s">
        <v>146</v>
      </c>
      <c r="AU123" s="149" t="s">
        <v>89</v>
      </c>
      <c r="AV123" s="12" t="s">
        <v>89</v>
      </c>
      <c r="AW123" s="12" t="s">
        <v>41</v>
      </c>
      <c r="AX123" s="12" t="s">
        <v>79</v>
      </c>
      <c r="AY123" s="149" t="s">
        <v>136</v>
      </c>
    </row>
    <row r="124" spans="2:65" s="12" customFormat="1" ht="11.25">
      <c r="B124" s="147"/>
      <c r="D124" s="148" t="s">
        <v>146</v>
      </c>
      <c r="E124" s="149" t="s">
        <v>3</v>
      </c>
      <c r="F124" s="150" t="s">
        <v>200</v>
      </c>
      <c r="H124" s="151">
        <v>120.69499999999999</v>
      </c>
      <c r="I124" s="152"/>
      <c r="L124" s="147"/>
      <c r="M124" s="153"/>
      <c r="T124" s="154"/>
      <c r="AT124" s="149" t="s">
        <v>146</v>
      </c>
      <c r="AU124" s="149" t="s">
        <v>89</v>
      </c>
      <c r="AV124" s="12" t="s">
        <v>89</v>
      </c>
      <c r="AW124" s="12" t="s">
        <v>41</v>
      </c>
      <c r="AX124" s="12" t="s">
        <v>79</v>
      </c>
      <c r="AY124" s="149" t="s">
        <v>136</v>
      </c>
    </row>
    <row r="125" spans="2:65" s="12" customFormat="1" ht="11.25">
      <c r="B125" s="147"/>
      <c r="D125" s="148" t="s">
        <v>146</v>
      </c>
      <c r="E125" s="149" t="s">
        <v>3</v>
      </c>
      <c r="F125" s="150" t="s">
        <v>201</v>
      </c>
      <c r="H125" s="151">
        <v>294.67</v>
      </c>
      <c r="I125" s="152"/>
      <c r="L125" s="147"/>
      <c r="M125" s="153"/>
      <c r="T125" s="154"/>
      <c r="AT125" s="149" t="s">
        <v>146</v>
      </c>
      <c r="AU125" s="149" t="s">
        <v>89</v>
      </c>
      <c r="AV125" s="12" t="s">
        <v>89</v>
      </c>
      <c r="AW125" s="12" t="s">
        <v>41</v>
      </c>
      <c r="AX125" s="12" t="s">
        <v>79</v>
      </c>
      <c r="AY125" s="149" t="s">
        <v>136</v>
      </c>
    </row>
    <row r="126" spans="2:65" s="12" customFormat="1" ht="11.25">
      <c r="B126" s="147"/>
      <c r="D126" s="148" t="s">
        <v>146</v>
      </c>
      <c r="E126" s="149" t="s">
        <v>3</v>
      </c>
      <c r="F126" s="150" t="s">
        <v>202</v>
      </c>
      <c r="H126" s="151">
        <v>646.4</v>
      </c>
      <c r="I126" s="152"/>
      <c r="L126" s="147"/>
      <c r="M126" s="153"/>
      <c r="T126" s="154"/>
      <c r="AT126" s="149" t="s">
        <v>146</v>
      </c>
      <c r="AU126" s="149" t="s">
        <v>89</v>
      </c>
      <c r="AV126" s="12" t="s">
        <v>89</v>
      </c>
      <c r="AW126" s="12" t="s">
        <v>41</v>
      </c>
      <c r="AX126" s="12" t="s">
        <v>79</v>
      </c>
      <c r="AY126" s="149" t="s">
        <v>136</v>
      </c>
    </row>
    <row r="127" spans="2:65" s="12" customFormat="1" ht="11.25">
      <c r="B127" s="147"/>
      <c r="D127" s="148" t="s">
        <v>146</v>
      </c>
      <c r="E127" s="149" t="s">
        <v>3</v>
      </c>
      <c r="F127" s="150" t="s">
        <v>203</v>
      </c>
      <c r="H127" s="151">
        <v>787.76499999999999</v>
      </c>
      <c r="I127" s="152"/>
      <c r="L127" s="147"/>
      <c r="M127" s="153"/>
      <c r="T127" s="154"/>
      <c r="AT127" s="149" t="s">
        <v>146</v>
      </c>
      <c r="AU127" s="149" t="s">
        <v>89</v>
      </c>
      <c r="AV127" s="12" t="s">
        <v>89</v>
      </c>
      <c r="AW127" s="12" t="s">
        <v>41</v>
      </c>
      <c r="AX127" s="12" t="s">
        <v>79</v>
      </c>
      <c r="AY127" s="149" t="s">
        <v>136</v>
      </c>
    </row>
    <row r="128" spans="2:65" s="12" customFormat="1" ht="11.25">
      <c r="B128" s="147"/>
      <c r="D128" s="148" t="s">
        <v>146</v>
      </c>
      <c r="E128" s="149" t="s">
        <v>3</v>
      </c>
      <c r="F128" s="150" t="s">
        <v>204</v>
      </c>
      <c r="H128" s="151">
        <v>499.755</v>
      </c>
      <c r="I128" s="152"/>
      <c r="L128" s="147"/>
      <c r="M128" s="153"/>
      <c r="T128" s="154"/>
      <c r="AT128" s="149" t="s">
        <v>146</v>
      </c>
      <c r="AU128" s="149" t="s">
        <v>89</v>
      </c>
      <c r="AV128" s="12" t="s">
        <v>89</v>
      </c>
      <c r="AW128" s="12" t="s">
        <v>41</v>
      </c>
      <c r="AX128" s="12" t="s">
        <v>79</v>
      </c>
      <c r="AY128" s="149" t="s">
        <v>136</v>
      </c>
    </row>
    <row r="129" spans="2:65" s="12" customFormat="1" ht="11.25">
      <c r="B129" s="147"/>
      <c r="D129" s="148" t="s">
        <v>146</v>
      </c>
      <c r="E129" s="149" t="s">
        <v>3</v>
      </c>
      <c r="F129" s="150" t="s">
        <v>205</v>
      </c>
      <c r="H129" s="151">
        <v>347.685</v>
      </c>
      <c r="I129" s="152"/>
      <c r="L129" s="147"/>
      <c r="M129" s="153"/>
      <c r="T129" s="154"/>
      <c r="AT129" s="149" t="s">
        <v>146</v>
      </c>
      <c r="AU129" s="149" t="s">
        <v>89</v>
      </c>
      <c r="AV129" s="12" t="s">
        <v>89</v>
      </c>
      <c r="AW129" s="12" t="s">
        <v>41</v>
      </c>
      <c r="AX129" s="12" t="s">
        <v>79</v>
      </c>
      <c r="AY129" s="149" t="s">
        <v>136</v>
      </c>
    </row>
    <row r="130" spans="2:65" s="13" customFormat="1" ht="11.25">
      <c r="B130" s="155"/>
      <c r="D130" s="148" t="s">
        <v>146</v>
      </c>
      <c r="E130" s="156" t="s">
        <v>3</v>
      </c>
      <c r="F130" s="157" t="s">
        <v>206</v>
      </c>
      <c r="H130" s="158">
        <v>2733.47</v>
      </c>
      <c r="I130" s="159"/>
      <c r="L130" s="155"/>
      <c r="M130" s="160"/>
      <c r="T130" s="161"/>
      <c r="AT130" s="156" t="s">
        <v>146</v>
      </c>
      <c r="AU130" s="156" t="s">
        <v>89</v>
      </c>
      <c r="AV130" s="13" t="s">
        <v>142</v>
      </c>
      <c r="AW130" s="13" t="s">
        <v>41</v>
      </c>
      <c r="AX130" s="13" t="s">
        <v>87</v>
      </c>
      <c r="AY130" s="156" t="s">
        <v>136</v>
      </c>
    </row>
    <row r="131" spans="2:65" s="1" customFormat="1" ht="24.2" customHeight="1">
      <c r="B131" s="128"/>
      <c r="C131" s="129" t="s">
        <v>9</v>
      </c>
      <c r="D131" s="129" t="s">
        <v>138</v>
      </c>
      <c r="E131" s="130" t="s">
        <v>207</v>
      </c>
      <c r="F131" s="131" t="s">
        <v>208</v>
      </c>
      <c r="G131" s="132" t="s">
        <v>196</v>
      </c>
      <c r="H131" s="133">
        <v>97.412999999999997</v>
      </c>
      <c r="I131" s="134"/>
      <c r="J131" s="135">
        <f>ROUND(I131*H131,2)</f>
        <v>0</v>
      </c>
      <c r="K131" s="136"/>
      <c r="L131" s="32"/>
      <c r="M131" s="137" t="s">
        <v>3</v>
      </c>
      <c r="N131" s="138" t="s">
        <v>50</v>
      </c>
      <c r="P131" s="139">
        <f>O131*H131</f>
        <v>0</v>
      </c>
      <c r="Q131" s="139">
        <v>0</v>
      </c>
      <c r="R131" s="139">
        <f>Q131*H131</f>
        <v>0</v>
      </c>
      <c r="S131" s="139">
        <v>0</v>
      </c>
      <c r="T131" s="140">
        <f>S131*H131</f>
        <v>0</v>
      </c>
      <c r="AR131" s="141" t="s">
        <v>142</v>
      </c>
      <c r="AT131" s="141" t="s">
        <v>138</v>
      </c>
      <c r="AU131" s="141" t="s">
        <v>89</v>
      </c>
      <c r="AY131" s="16" t="s">
        <v>136</v>
      </c>
      <c r="BE131" s="142">
        <f>IF(N131="základní",J131,0)</f>
        <v>0</v>
      </c>
      <c r="BF131" s="142">
        <f>IF(N131="snížená",J131,0)</f>
        <v>0</v>
      </c>
      <c r="BG131" s="142">
        <f>IF(N131="zákl. přenesená",J131,0)</f>
        <v>0</v>
      </c>
      <c r="BH131" s="142">
        <f>IF(N131="sníž. přenesená",J131,0)</f>
        <v>0</v>
      </c>
      <c r="BI131" s="142">
        <f>IF(N131="nulová",J131,0)</f>
        <v>0</v>
      </c>
      <c r="BJ131" s="16" t="s">
        <v>87</v>
      </c>
      <c r="BK131" s="142">
        <f>ROUND(I131*H131,2)</f>
        <v>0</v>
      </c>
      <c r="BL131" s="16" t="s">
        <v>142</v>
      </c>
      <c r="BM131" s="141" t="s">
        <v>209</v>
      </c>
    </row>
    <row r="132" spans="2:65" s="1" customFormat="1" ht="24.2" customHeight="1">
      <c r="B132" s="128"/>
      <c r="C132" s="315"/>
      <c r="D132" s="315"/>
      <c r="E132" s="316"/>
      <c r="F132" s="322" t="s">
        <v>983</v>
      </c>
      <c r="G132" s="317"/>
      <c r="H132" s="318"/>
      <c r="I132" s="319"/>
      <c r="J132" s="320"/>
      <c r="K132" s="321"/>
      <c r="L132" s="32"/>
      <c r="M132" s="137"/>
      <c r="N132" s="138"/>
      <c r="P132" s="139"/>
      <c r="Q132" s="139"/>
      <c r="R132" s="139"/>
      <c r="S132" s="139"/>
      <c r="T132" s="140"/>
      <c r="AR132" s="141"/>
      <c r="AT132" s="141"/>
      <c r="AU132" s="141"/>
      <c r="AY132" s="16"/>
      <c r="BE132" s="142"/>
      <c r="BF132" s="142"/>
      <c r="BG132" s="142"/>
      <c r="BH132" s="142"/>
      <c r="BI132" s="142"/>
      <c r="BJ132" s="16"/>
      <c r="BK132" s="142"/>
      <c r="BL132" s="16"/>
      <c r="BM132" s="141"/>
    </row>
    <row r="133" spans="2:65" s="12" customFormat="1" ht="11.25">
      <c r="B133" s="147"/>
      <c r="D133" s="148" t="s">
        <v>146</v>
      </c>
      <c r="E133" s="149" t="s">
        <v>3</v>
      </c>
      <c r="F133" s="150" t="s">
        <v>210</v>
      </c>
      <c r="H133" s="151">
        <v>97.412999999999997</v>
      </c>
      <c r="I133" s="152"/>
      <c r="L133" s="147"/>
      <c r="M133" s="153"/>
      <c r="T133" s="154"/>
      <c r="AT133" s="149" t="s">
        <v>146</v>
      </c>
      <c r="AU133" s="149" t="s">
        <v>89</v>
      </c>
      <c r="AV133" s="12" t="s">
        <v>89</v>
      </c>
      <c r="AW133" s="12" t="s">
        <v>41</v>
      </c>
      <c r="AX133" s="12" t="s">
        <v>87</v>
      </c>
      <c r="AY133" s="149" t="s">
        <v>136</v>
      </c>
    </row>
    <row r="134" spans="2:65" s="1" customFormat="1" ht="16.5" customHeight="1">
      <c r="B134" s="128"/>
      <c r="C134" s="129" t="s">
        <v>211</v>
      </c>
      <c r="D134" s="129" t="s">
        <v>138</v>
      </c>
      <c r="E134" s="130" t="s">
        <v>212</v>
      </c>
      <c r="F134" s="131" t="s">
        <v>213</v>
      </c>
      <c r="G134" s="132" t="s">
        <v>196</v>
      </c>
      <c r="H134" s="133">
        <v>775.46500000000003</v>
      </c>
      <c r="I134" s="134"/>
      <c r="J134" s="135">
        <f>ROUND(I134*H134,2)</f>
        <v>0</v>
      </c>
      <c r="K134" s="136"/>
      <c r="L134" s="32"/>
      <c r="M134" s="137" t="s">
        <v>3</v>
      </c>
      <c r="N134" s="138" t="s">
        <v>50</v>
      </c>
      <c r="P134" s="139">
        <f>O134*H134</f>
        <v>0</v>
      </c>
      <c r="Q134" s="139">
        <v>0</v>
      </c>
      <c r="R134" s="139">
        <f>Q134*H134</f>
        <v>0</v>
      </c>
      <c r="S134" s="139">
        <v>0</v>
      </c>
      <c r="T134" s="140">
        <f>S134*H134</f>
        <v>0</v>
      </c>
      <c r="AR134" s="141" t="s">
        <v>142</v>
      </c>
      <c r="AT134" s="141" t="s">
        <v>138</v>
      </c>
      <c r="AU134" s="141" t="s">
        <v>89</v>
      </c>
      <c r="AY134" s="16" t="s">
        <v>136</v>
      </c>
      <c r="BE134" s="142">
        <f>IF(N134="základní",J134,0)</f>
        <v>0</v>
      </c>
      <c r="BF134" s="142">
        <f>IF(N134="snížená",J134,0)</f>
        <v>0</v>
      </c>
      <c r="BG134" s="142">
        <f>IF(N134="zákl. přenesená",J134,0)</f>
        <v>0</v>
      </c>
      <c r="BH134" s="142">
        <f>IF(N134="sníž. přenesená",J134,0)</f>
        <v>0</v>
      </c>
      <c r="BI134" s="142">
        <f>IF(N134="nulová",J134,0)</f>
        <v>0</v>
      </c>
      <c r="BJ134" s="16" t="s">
        <v>87</v>
      </c>
      <c r="BK134" s="142">
        <f>ROUND(I134*H134,2)</f>
        <v>0</v>
      </c>
      <c r="BL134" s="16" t="s">
        <v>142</v>
      </c>
      <c r="BM134" s="141" t="s">
        <v>214</v>
      </c>
    </row>
    <row r="135" spans="2:65" s="1" customFormat="1" ht="16.5" customHeight="1">
      <c r="B135" s="128"/>
      <c r="C135" s="315"/>
      <c r="D135" s="315"/>
      <c r="E135" s="316"/>
      <c r="F135" s="322" t="s">
        <v>983</v>
      </c>
      <c r="G135" s="317"/>
      <c r="H135" s="318"/>
      <c r="I135" s="319"/>
      <c r="J135" s="320"/>
      <c r="K135" s="321"/>
      <c r="L135" s="32"/>
      <c r="M135" s="137"/>
      <c r="N135" s="138"/>
      <c r="P135" s="139"/>
      <c r="Q135" s="139"/>
      <c r="R135" s="139"/>
      <c r="S135" s="139"/>
      <c r="T135" s="140"/>
      <c r="AR135" s="141"/>
      <c r="AT135" s="141"/>
      <c r="AU135" s="141"/>
      <c r="AY135" s="16"/>
      <c r="BE135" s="142"/>
      <c r="BF135" s="142"/>
      <c r="BG135" s="142"/>
      <c r="BH135" s="142"/>
      <c r="BI135" s="142"/>
      <c r="BJ135" s="16"/>
      <c r="BK135" s="142"/>
      <c r="BL135" s="16"/>
      <c r="BM135" s="141"/>
    </row>
    <row r="136" spans="2:65" s="1" customFormat="1" ht="11.25">
      <c r="B136" s="32"/>
      <c r="D136" s="143" t="s">
        <v>144</v>
      </c>
      <c r="F136" s="144" t="s">
        <v>215</v>
      </c>
      <c r="I136" s="145"/>
      <c r="L136" s="32"/>
      <c r="M136" s="146"/>
      <c r="T136" s="53"/>
      <c r="AT136" s="16" t="s">
        <v>144</v>
      </c>
      <c r="AU136" s="16" t="s">
        <v>89</v>
      </c>
    </row>
    <row r="137" spans="2:65" s="12" customFormat="1" ht="11.25">
      <c r="B137" s="147"/>
      <c r="D137" s="148" t="s">
        <v>146</v>
      </c>
      <c r="E137" s="149" t="s">
        <v>3</v>
      </c>
      <c r="F137" s="150" t="s">
        <v>216</v>
      </c>
      <c r="H137" s="151">
        <v>775.46500000000003</v>
      </c>
      <c r="I137" s="152"/>
      <c r="L137" s="147"/>
      <c r="M137" s="153"/>
      <c r="T137" s="154"/>
      <c r="AT137" s="149" t="s">
        <v>146</v>
      </c>
      <c r="AU137" s="149" t="s">
        <v>89</v>
      </c>
      <c r="AV137" s="12" t="s">
        <v>89</v>
      </c>
      <c r="AW137" s="12" t="s">
        <v>41</v>
      </c>
      <c r="AX137" s="12" t="s">
        <v>87</v>
      </c>
      <c r="AY137" s="149" t="s">
        <v>136</v>
      </c>
    </row>
    <row r="138" spans="2:65" s="1" customFormat="1" ht="24.2" customHeight="1">
      <c r="B138" s="128"/>
      <c r="C138" s="129" t="s">
        <v>217</v>
      </c>
      <c r="D138" s="129" t="s">
        <v>138</v>
      </c>
      <c r="E138" s="130" t="s">
        <v>218</v>
      </c>
      <c r="F138" s="131" t="s">
        <v>219</v>
      </c>
      <c r="G138" s="132" t="s">
        <v>196</v>
      </c>
      <c r="H138" s="133">
        <v>2733.47</v>
      </c>
      <c r="I138" s="134"/>
      <c r="J138" s="135">
        <f>ROUND(I138*H138,2)</f>
        <v>0</v>
      </c>
      <c r="K138" s="136"/>
      <c r="L138" s="32"/>
      <c r="M138" s="137" t="s">
        <v>3</v>
      </c>
      <c r="N138" s="138" t="s">
        <v>50</v>
      </c>
      <c r="P138" s="139">
        <f>O138*H138</f>
        <v>0</v>
      </c>
      <c r="Q138" s="139">
        <v>0</v>
      </c>
      <c r="R138" s="139">
        <f>Q138*H138</f>
        <v>0</v>
      </c>
      <c r="S138" s="139">
        <v>0</v>
      </c>
      <c r="T138" s="140">
        <f>S138*H138</f>
        <v>0</v>
      </c>
      <c r="AR138" s="141" t="s">
        <v>142</v>
      </c>
      <c r="AT138" s="141" t="s">
        <v>138</v>
      </c>
      <c r="AU138" s="141" t="s">
        <v>89</v>
      </c>
      <c r="AY138" s="16" t="s">
        <v>136</v>
      </c>
      <c r="BE138" s="142">
        <f>IF(N138="základní",J138,0)</f>
        <v>0</v>
      </c>
      <c r="BF138" s="142">
        <f>IF(N138="snížená",J138,0)</f>
        <v>0</v>
      </c>
      <c r="BG138" s="142">
        <f>IF(N138="zákl. přenesená",J138,0)</f>
        <v>0</v>
      </c>
      <c r="BH138" s="142">
        <f>IF(N138="sníž. přenesená",J138,0)</f>
        <v>0</v>
      </c>
      <c r="BI138" s="142">
        <f>IF(N138="nulová",J138,0)</f>
        <v>0</v>
      </c>
      <c r="BJ138" s="16" t="s">
        <v>87</v>
      </c>
      <c r="BK138" s="142">
        <f>ROUND(I138*H138,2)</f>
        <v>0</v>
      </c>
      <c r="BL138" s="16" t="s">
        <v>142</v>
      </c>
      <c r="BM138" s="141" t="s">
        <v>220</v>
      </c>
    </row>
    <row r="139" spans="2:65" s="1" customFormat="1" ht="24.2" customHeight="1">
      <c r="B139" s="128"/>
      <c r="C139" s="315"/>
      <c r="D139" s="315"/>
      <c r="E139" s="316"/>
      <c r="F139" s="322" t="s">
        <v>983</v>
      </c>
      <c r="G139" s="317"/>
      <c r="H139" s="318"/>
      <c r="I139" s="319"/>
      <c r="J139" s="320"/>
      <c r="K139" s="321"/>
      <c r="L139" s="32"/>
      <c r="M139" s="137"/>
      <c r="N139" s="138"/>
      <c r="P139" s="139"/>
      <c r="Q139" s="139"/>
      <c r="R139" s="139"/>
      <c r="S139" s="139"/>
      <c r="T139" s="140"/>
      <c r="AR139" s="141"/>
      <c r="AT139" s="141"/>
      <c r="AU139" s="141"/>
      <c r="AY139" s="16"/>
      <c r="BE139" s="142"/>
      <c r="BF139" s="142"/>
      <c r="BG139" s="142"/>
      <c r="BH139" s="142"/>
      <c r="BI139" s="142"/>
      <c r="BJ139" s="16"/>
      <c r="BK139" s="142"/>
      <c r="BL139" s="16"/>
      <c r="BM139" s="141"/>
    </row>
    <row r="140" spans="2:65" s="1" customFormat="1" ht="11.25">
      <c r="B140" s="32"/>
      <c r="D140" s="143" t="s">
        <v>144</v>
      </c>
      <c r="F140" s="144" t="s">
        <v>221</v>
      </c>
      <c r="I140" s="145"/>
      <c r="L140" s="32"/>
      <c r="M140" s="146"/>
      <c r="T140" s="53"/>
      <c r="AT140" s="16" t="s">
        <v>144</v>
      </c>
      <c r="AU140" s="16" t="s">
        <v>89</v>
      </c>
    </row>
    <row r="141" spans="2:65" s="12" customFormat="1" ht="11.25">
      <c r="B141" s="147"/>
      <c r="D141" s="148" t="s">
        <v>146</v>
      </c>
      <c r="E141" s="149" t="s">
        <v>3</v>
      </c>
      <c r="F141" s="150" t="s">
        <v>222</v>
      </c>
      <c r="H141" s="151">
        <v>2733.47</v>
      </c>
      <c r="I141" s="152"/>
      <c r="L141" s="147"/>
      <c r="M141" s="153"/>
      <c r="T141" s="154"/>
      <c r="AT141" s="149" t="s">
        <v>146</v>
      </c>
      <c r="AU141" s="149" t="s">
        <v>89</v>
      </c>
      <c r="AV141" s="12" t="s">
        <v>89</v>
      </c>
      <c r="AW141" s="12" t="s">
        <v>41</v>
      </c>
      <c r="AX141" s="12" t="s">
        <v>87</v>
      </c>
      <c r="AY141" s="149" t="s">
        <v>136</v>
      </c>
    </row>
    <row r="142" spans="2:65" s="1" customFormat="1" ht="37.9" customHeight="1">
      <c r="B142" s="128"/>
      <c r="C142" s="129" t="s">
        <v>223</v>
      </c>
      <c r="D142" s="129" t="s">
        <v>138</v>
      </c>
      <c r="E142" s="130" t="s">
        <v>224</v>
      </c>
      <c r="F142" s="131" t="s">
        <v>225</v>
      </c>
      <c r="G142" s="132" t="s">
        <v>196</v>
      </c>
      <c r="H142" s="133">
        <v>775.46500000000003</v>
      </c>
      <c r="I142" s="134"/>
      <c r="J142" s="135">
        <f>ROUND(I142*H142,2)</f>
        <v>0</v>
      </c>
      <c r="K142" s="136"/>
      <c r="L142" s="32"/>
      <c r="M142" s="137" t="s">
        <v>3</v>
      </c>
      <c r="N142" s="138" t="s">
        <v>50</v>
      </c>
      <c r="P142" s="139">
        <f>O142*H142</f>
        <v>0</v>
      </c>
      <c r="Q142" s="139">
        <v>0</v>
      </c>
      <c r="R142" s="139">
        <f>Q142*H142</f>
        <v>0</v>
      </c>
      <c r="S142" s="139">
        <v>0</v>
      </c>
      <c r="T142" s="140">
        <f>S142*H142</f>
        <v>0</v>
      </c>
      <c r="AR142" s="141" t="s">
        <v>142</v>
      </c>
      <c r="AT142" s="141" t="s">
        <v>138</v>
      </c>
      <c r="AU142" s="141" t="s">
        <v>89</v>
      </c>
      <c r="AY142" s="16" t="s">
        <v>136</v>
      </c>
      <c r="BE142" s="142">
        <f>IF(N142="základní",J142,0)</f>
        <v>0</v>
      </c>
      <c r="BF142" s="142">
        <f>IF(N142="snížená",J142,0)</f>
        <v>0</v>
      </c>
      <c r="BG142" s="142">
        <f>IF(N142="zákl. přenesená",J142,0)</f>
        <v>0</v>
      </c>
      <c r="BH142" s="142">
        <f>IF(N142="sníž. přenesená",J142,0)</f>
        <v>0</v>
      </c>
      <c r="BI142" s="142">
        <f>IF(N142="nulová",J142,0)</f>
        <v>0</v>
      </c>
      <c r="BJ142" s="16" t="s">
        <v>87</v>
      </c>
      <c r="BK142" s="142">
        <f>ROUND(I142*H142,2)</f>
        <v>0</v>
      </c>
      <c r="BL142" s="16" t="s">
        <v>142</v>
      </c>
      <c r="BM142" s="141" t="s">
        <v>226</v>
      </c>
    </row>
    <row r="143" spans="2:65" s="1" customFormat="1" ht="37.9" customHeight="1">
      <c r="B143" s="128"/>
      <c r="C143" s="315"/>
      <c r="D143" s="315"/>
      <c r="E143" s="316"/>
      <c r="F143" s="322" t="s">
        <v>983</v>
      </c>
      <c r="G143" s="317"/>
      <c r="H143" s="318"/>
      <c r="I143" s="319"/>
      <c r="J143" s="320"/>
      <c r="K143" s="321"/>
      <c r="L143" s="32"/>
      <c r="M143" s="137"/>
      <c r="N143" s="138"/>
      <c r="P143" s="139"/>
      <c r="Q143" s="139"/>
      <c r="R143" s="139"/>
      <c r="S143" s="139"/>
      <c r="T143" s="140"/>
      <c r="AR143" s="141"/>
      <c r="AT143" s="141"/>
      <c r="AU143" s="141"/>
      <c r="AY143" s="16"/>
      <c r="BE143" s="142"/>
      <c r="BF143" s="142"/>
      <c r="BG143" s="142"/>
      <c r="BH143" s="142"/>
      <c r="BI143" s="142"/>
      <c r="BJ143" s="16"/>
      <c r="BK143" s="142"/>
      <c r="BL143" s="16"/>
      <c r="BM143" s="141"/>
    </row>
    <row r="144" spans="2:65" s="1" customFormat="1" ht="11.25">
      <c r="B144" s="32"/>
      <c r="D144" s="143" t="s">
        <v>144</v>
      </c>
      <c r="F144" s="144" t="s">
        <v>227</v>
      </c>
      <c r="I144" s="145"/>
      <c r="L144" s="32"/>
      <c r="M144" s="146"/>
      <c r="T144" s="53"/>
      <c r="AT144" s="16" t="s">
        <v>144</v>
      </c>
      <c r="AU144" s="16" t="s">
        <v>89</v>
      </c>
    </row>
    <row r="145" spans="2:65" s="12" customFormat="1" ht="11.25">
      <c r="B145" s="147"/>
      <c r="D145" s="148" t="s">
        <v>146</v>
      </c>
      <c r="E145" s="149" t="s">
        <v>3</v>
      </c>
      <c r="F145" s="150" t="s">
        <v>228</v>
      </c>
      <c r="H145" s="151">
        <v>80.435000000000002</v>
      </c>
      <c r="I145" s="152"/>
      <c r="L145" s="147"/>
      <c r="M145" s="153"/>
      <c r="T145" s="154"/>
      <c r="AT145" s="149" t="s">
        <v>146</v>
      </c>
      <c r="AU145" s="149" t="s">
        <v>89</v>
      </c>
      <c r="AV145" s="12" t="s">
        <v>89</v>
      </c>
      <c r="AW145" s="12" t="s">
        <v>41</v>
      </c>
      <c r="AX145" s="12" t="s">
        <v>79</v>
      </c>
      <c r="AY145" s="149" t="s">
        <v>136</v>
      </c>
    </row>
    <row r="146" spans="2:65" s="12" customFormat="1" ht="11.25">
      <c r="B146" s="147"/>
      <c r="D146" s="148" t="s">
        <v>146</v>
      </c>
      <c r="E146" s="149" t="s">
        <v>3</v>
      </c>
      <c r="F146" s="150" t="s">
        <v>229</v>
      </c>
      <c r="H146" s="151">
        <v>120.33499999999999</v>
      </c>
      <c r="I146" s="152"/>
      <c r="L146" s="147"/>
      <c r="M146" s="153"/>
      <c r="T146" s="154"/>
      <c r="AT146" s="149" t="s">
        <v>146</v>
      </c>
      <c r="AU146" s="149" t="s">
        <v>89</v>
      </c>
      <c r="AV146" s="12" t="s">
        <v>89</v>
      </c>
      <c r="AW146" s="12" t="s">
        <v>41</v>
      </c>
      <c r="AX146" s="12" t="s">
        <v>79</v>
      </c>
      <c r="AY146" s="149" t="s">
        <v>136</v>
      </c>
    </row>
    <row r="147" spans="2:65" s="12" customFormat="1" ht="11.25">
      <c r="B147" s="147"/>
      <c r="D147" s="148" t="s">
        <v>146</v>
      </c>
      <c r="E147" s="149" t="s">
        <v>3</v>
      </c>
      <c r="F147" s="150" t="s">
        <v>230</v>
      </c>
      <c r="H147" s="151">
        <v>199.13</v>
      </c>
      <c r="I147" s="152"/>
      <c r="L147" s="147"/>
      <c r="M147" s="153"/>
      <c r="T147" s="154"/>
      <c r="AT147" s="149" t="s">
        <v>146</v>
      </c>
      <c r="AU147" s="149" t="s">
        <v>89</v>
      </c>
      <c r="AV147" s="12" t="s">
        <v>89</v>
      </c>
      <c r="AW147" s="12" t="s">
        <v>41</v>
      </c>
      <c r="AX147" s="12" t="s">
        <v>79</v>
      </c>
      <c r="AY147" s="149" t="s">
        <v>136</v>
      </c>
    </row>
    <row r="148" spans="2:65" s="12" customFormat="1" ht="11.25">
      <c r="B148" s="147"/>
      <c r="D148" s="148" t="s">
        <v>146</v>
      </c>
      <c r="E148" s="149" t="s">
        <v>3</v>
      </c>
      <c r="F148" s="150" t="s">
        <v>231</v>
      </c>
      <c r="H148" s="151">
        <v>229.23</v>
      </c>
      <c r="I148" s="152"/>
      <c r="L148" s="147"/>
      <c r="M148" s="153"/>
      <c r="T148" s="154"/>
      <c r="AT148" s="149" t="s">
        <v>146</v>
      </c>
      <c r="AU148" s="149" t="s">
        <v>89</v>
      </c>
      <c r="AV148" s="12" t="s">
        <v>89</v>
      </c>
      <c r="AW148" s="12" t="s">
        <v>41</v>
      </c>
      <c r="AX148" s="12" t="s">
        <v>79</v>
      </c>
      <c r="AY148" s="149" t="s">
        <v>136</v>
      </c>
    </row>
    <row r="149" spans="2:65" s="12" customFormat="1" ht="11.25">
      <c r="B149" s="147"/>
      <c r="D149" s="148" t="s">
        <v>146</v>
      </c>
      <c r="E149" s="149" t="s">
        <v>3</v>
      </c>
      <c r="F149" s="150" t="s">
        <v>232</v>
      </c>
      <c r="H149" s="151">
        <v>88.525000000000006</v>
      </c>
      <c r="I149" s="152"/>
      <c r="L149" s="147"/>
      <c r="M149" s="153"/>
      <c r="T149" s="154"/>
      <c r="AT149" s="149" t="s">
        <v>146</v>
      </c>
      <c r="AU149" s="149" t="s">
        <v>89</v>
      </c>
      <c r="AV149" s="12" t="s">
        <v>89</v>
      </c>
      <c r="AW149" s="12" t="s">
        <v>41</v>
      </c>
      <c r="AX149" s="12" t="s">
        <v>79</v>
      </c>
      <c r="AY149" s="149" t="s">
        <v>136</v>
      </c>
    </row>
    <row r="150" spans="2:65" s="12" customFormat="1" ht="11.25">
      <c r="B150" s="147"/>
      <c r="D150" s="148" t="s">
        <v>146</v>
      </c>
      <c r="E150" s="149" t="s">
        <v>3</v>
      </c>
      <c r="F150" s="150" t="s">
        <v>233</v>
      </c>
      <c r="H150" s="151">
        <v>57.81</v>
      </c>
      <c r="I150" s="152"/>
      <c r="L150" s="147"/>
      <c r="M150" s="153"/>
      <c r="T150" s="154"/>
      <c r="AT150" s="149" t="s">
        <v>146</v>
      </c>
      <c r="AU150" s="149" t="s">
        <v>89</v>
      </c>
      <c r="AV150" s="12" t="s">
        <v>89</v>
      </c>
      <c r="AW150" s="12" t="s">
        <v>41</v>
      </c>
      <c r="AX150" s="12" t="s">
        <v>79</v>
      </c>
      <c r="AY150" s="149" t="s">
        <v>136</v>
      </c>
    </row>
    <row r="151" spans="2:65" s="13" customFormat="1" ht="11.25">
      <c r="B151" s="155"/>
      <c r="D151" s="148" t="s">
        <v>146</v>
      </c>
      <c r="E151" s="156" t="s">
        <v>3</v>
      </c>
      <c r="F151" s="157" t="s">
        <v>206</v>
      </c>
      <c r="H151" s="158">
        <v>775.46499999999992</v>
      </c>
      <c r="I151" s="159"/>
      <c r="L151" s="155"/>
      <c r="M151" s="160"/>
      <c r="T151" s="161"/>
      <c r="AT151" s="156" t="s">
        <v>146</v>
      </c>
      <c r="AU151" s="156" t="s">
        <v>89</v>
      </c>
      <c r="AV151" s="13" t="s">
        <v>142</v>
      </c>
      <c r="AW151" s="13" t="s">
        <v>41</v>
      </c>
      <c r="AX151" s="13" t="s">
        <v>87</v>
      </c>
      <c r="AY151" s="156" t="s">
        <v>136</v>
      </c>
    </row>
    <row r="152" spans="2:65" s="1" customFormat="1" ht="24.2" customHeight="1">
      <c r="B152" s="128"/>
      <c r="C152" s="129" t="s">
        <v>234</v>
      </c>
      <c r="D152" s="129" t="s">
        <v>138</v>
      </c>
      <c r="E152" s="130" t="s">
        <v>235</v>
      </c>
      <c r="F152" s="131" t="s">
        <v>236</v>
      </c>
      <c r="G152" s="132" t="s">
        <v>196</v>
      </c>
      <c r="H152" s="133">
        <v>1766.5</v>
      </c>
      <c r="I152" s="134"/>
      <c r="J152" s="135">
        <f>ROUND(I152*H152,2)</f>
        <v>0</v>
      </c>
      <c r="K152" s="136"/>
      <c r="L152" s="32"/>
      <c r="M152" s="137" t="s">
        <v>3</v>
      </c>
      <c r="N152" s="138" t="s">
        <v>50</v>
      </c>
      <c r="P152" s="139">
        <f>O152*H152</f>
        <v>0</v>
      </c>
      <c r="Q152" s="139">
        <v>0</v>
      </c>
      <c r="R152" s="139">
        <f>Q152*H152</f>
        <v>0</v>
      </c>
      <c r="S152" s="139">
        <v>0</v>
      </c>
      <c r="T152" s="140">
        <f>S152*H152</f>
        <v>0</v>
      </c>
      <c r="AR152" s="141" t="s">
        <v>142</v>
      </c>
      <c r="AT152" s="141" t="s">
        <v>138</v>
      </c>
      <c r="AU152" s="141" t="s">
        <v>89</v>
      </c>
      <c r="AY152" s="16" t="s">
        <v>136</v>
      </c>
      <c r="BE152" s="142">
        <f>IF(N152="základní",J152,0)</f>
        <v>0</v>
      </c>
      <c r="BF152" s="142">
        <f>IF(N152="snížená",J152,0)</f>
        <v>0</v>
      </c>
      <c r="BG152" s="142">
        <f>IF(N152="zákl. přenesená",J152,0)</f>
        <v>0</v>
      </c>
      <c r="BH152" s="142">
        <f>IF(N152="sníž. přenesená",J152,0)</f>
        <v>0</v>
      </c>
      <c r="BI152" s="142">
        <f>IF(N152="nulová",J152,0)</f>
        <v>0</v>
      </c>
      <c r="BJ152" s="16" t="s">
        <v>87</v>
      </c>
      <c r="BK152" s="142">
        <f>ROUND(I152*H152,2)</f>
        <v>0</v>
      </c>
      <c r="BL152" s="16" t="s">
        <v>142</v>
      </c>
      <c r="BM152" s="141" t="s">
        <v>237</v>
      </c>
    </row>
    <row r="153" spans="2:65" s="1" customFormat="1" ht="24.2" customHeight="1">
      <c r="B153" s="128"/>
      <c r="C153" s="315"/>
      <c r="D153" s="315"/>
      <c r="E153" s="316"/>
      <c r="F153" s="322" t="s">
        <v>983</v>
      </c>
      <c r="G153" s="317"/>
      <c r="H153" s="318"/>
      <c r="I153" s="319"/>
      <c r="J153" s="320"/>
      <c r="K153" s="321"/>
      <c r="L153" s="32"/>
      <c r="M153" s="137"/>
      <c r="N153" s="138"/>
      <c r="P153" s="139"/>
      <c r="Q153" s="139"/>
      <c r="R153" s="139"/>
      <c r="S153" s="139"/>
      <c r="T153" s="140"/>
      <c r="AR153" s="141"/>
      <c r="AT153" s="141"/>
      <c r="AU153" s="141"/>
      <c r="AY153" s="16"/>
      <c r="BE153" s="142"/>
      <c r="BF153" s="142"/>
      <c r="BG153" s="142"/>
      <c r="BH153" s="142"/>
      <c r="BI153" s="142"/>
      <c r="BJ153" s="16"/>
      <c r="BK153" s="142"/>
      <c r="BL153" s="16"/>
      <c r="BM153" s="141"/>
    </row>
    <row r="154" spans="2:65" s="12" customFormat="1" ht="11.25">
      <c r="B154" s="147"/>
      <c r="D154" s="148" t="s">
        <v>146</v>
      </c>
      <c r="E154" s="149" t="s">
        <v>3</v>
      </c>
      <c r="F154" s="150" t="s">
        <v>238</v>
      </c>
      <c r="H154" s="151">
        <v>162.755</v>
      </c>
      <c r="I154" s="152"/>
      <c r="L154" s="147"/>
      <c r="M154" s="153"/>
      <c r="T154" s="154"/>
      <c r="AT154" s="149" t="s">
        <v>146</v>
      </c>
      <c r="AU154" s="149" t="s">
        <v>89</v>
      </c>
      <c r="AV154" s="12" t="s">
        <v>89</v>
      </c>
      <c r="AW154" s="12" t="s">
        <v>41</v>
      </c>
      <c r="AX154" s="12" t="s">
        <v>79</v>
      </c>
      <c r="AY154" s="149" t="s">
        <v>136</v>
      </c>
    </row>
    <row r="155" spans="2:65" s="12" customFormat="1" ht="11.25">
      <c r="B155" s="147"/>
      <c r="D155" s="148" t="s">
        <v>146</v>
      </c>
      <c r="E155" s="149" t="s">
        <v>3</v>
      </c>
      <c r="F155" s="150" t="s">
        <v>239</v>
      </c>
      <c r="H155" s="151">
        <v>264.94499999999999</v>
      </c>
      <c r="I155" s="152"/>
      <c r="L155" s="147"/>
      <c r="M155" s="153"/>
      <c r="T155" s="154"/>
      <c r="AT155" s="149" t="s">
        <v>146</v>
      </c>
      <c r="AU155" s="149" t="s">
        <v>89</v>
      </c>
      <c r="AV155" s="12" t="s">
        <v>89</v>
      </c>
      <c r="AW155" s="12" t="s">
        <v>41</v>
      </c>
      <c r="AX155" s="12" t="s">
        <v>79</v>
      </c>
      <c r="AY155" s="149" t="s">
        <v>136</v>
      </c>
    </row>
    <row r="156" spans="2:65" s="12" customFormat="1" ht="11.25">
      <c r="B156" s="147"/>
      <c r="D156" s="148" t="s">
        <v>146</v>
      </c>
      <c r="E156" s="149" t="s">
        <v>3</v>
      </c>
      <c r="F156" s="150" t="s">
        <v>240</v>
      </c>
      <c r="H156" s="151">
        <v>378.75</v>
      </c>
      <c r="I156" s="152"/>
      <c r="L156" s="147"/>
      <c r="M156" s="153"/>
      <c r="T156" s="154"/>
      <c r="AT156" s="149" t="s">
        <v>146</v>
      </c>
      <c r="AU156" s="149" t="s">
        <v>89</v>
      </c>
      <c r="AV156" s="12" t="s">
        <v>89</v>
      </c>
      <c r="AW156" s="12" t="s">
        <v>41</v>
      </c>
      <c r="AX156" s="12" t="s">
        <v>79</v>
      </c>
      <c r="AY156" s="149" t="s">
        <v>136</v>
      </c>
    </row>
    <row r="157" spans="2:65" s="12" customFormat="1" ht="11.25">
      <c r="B157" s="147"/>
      <c r="D157" s="148" t="s">
        <v>146</v>
      </c>
      <c r="E157" s="149" t="s">
        <v>3</v>
      </c>
      <c r="F157" s="150" t="s">
        <v>241</v>
      </c>
      <c r="H157" s="151">
        <v>508.67500000000001</v>
      </c>
      <c r="I157" s="152"/>
      <c r="L157" s="147"/>
      <c r="M157" s="153"/>
      <c r="T157" s="154"/>
      <c r="AT157" s="149" t="s">
        <v>146</v>
      </c>
      <c r="AU157" s="149" t="s">
        <v>89</v>
      </c>
      <c r="AV157" s="12" t="s">
        <v>89</v>
      </c>
      <c r="AW157" s="12" t="s">
        <v>41</v>
      </c>
      <c r="AX157" s="12" t="s">
        <v>79</v>
      </c>
      <c r="AY157" s="149" t="s">
        <v>136</v>
      </c>
    </row>
    <row r="158" spans="2:65" s="12" customFormat="1" ht="11.25">
      <c r="B158" s="147"/>
      <c r="D158" s="148" t="s">
        <v>146</v>
      </c>
      <c r="E158" s="149" t="s">
        <v>3</v>
      </c>
      <c r="F158" s="150" t="s">
        <v>242</v>
      </c>
      <c r="H158" s="151">
        <v>254.55500000000001</v>
      </c>
      <c r="I158" s="152"/>
      <c r="L158" s="147"/>
      <c r="M158" s="153"/>
      <c r="T158" s="154"/>
      <c r="AT158" s="149" t="s">
        <v>146</v>
      </c>
      <c r="AU158" s="149" t="s">
        <v>89</v>
      </c>
      <c r="AV158" s="12" t="s">
        <v>89</v>
      </c>
      <c r="AW158" s="12" t="s">
        <v>41</v>
      </c>
      <c r="AX158" s="12" t="s">
        <v>79</v>
      </c>
      <c r="AY158" s="149" t="s">
        <v>136</v>
      </c>
    </row>
    <row r="159" spans="2:65" s="12" customFormat="1" ht="11.25">
      <c r="B159" s="147"/>
      <c r="D159" s="148" t="s">
        <v>146</v>
      </c>
      <c r="E159" s="149" t="s">
        <v>3</v>
      </c>
      <c r="F159" s="150" t="s">
        <v>243</v>
      </c>
      <c r="H159" s="151">
        <v>196.82</v>
      </c>
      <c r="I159" s="152"/>
      <c r="L159" s="147"/>
      <c r="M159" s="153"/>
      <c r="T159" s="154"/>
      <c r="AT159" s="149" t="s">
        <v>146</v>
      </c>
      <c r="AU159" s="149" t="s">
        <v>89</v>
      </c>
      <c r="AV159" s="12" t="s">
        <v>89</v>
      </c>
      <c r="AW159" s="12" t="s">
        <v>41</v>
      </c>
      <c r="AX159" s="12" t="s">
        <v>79</v>
      </c>
      <c r="AY159" s="149" t="s">
        <v>136</v>
      </c>
    </row>
    <row r="160" spans="2:65" s="13" customFormat="1" ht="11.25">
      <c r="B160" s="155"/>
      <c r="D160" s="148" t="s">
        <v>146</v>
      </c>
      <c r="E160" s="156" t="s">
        <v>3</v>
      </c>
      <c r="F160" s="157" t="s">
        <v>206</v>
      </c>
      <c r="H160" s="158">
        <v>1766.5</v>
      </c>
      <c r="I160" s="159"/>
      <c r="L160" s="155"/>
      <c r="M160" s="160"/>
      <c r="T160" s="161"/>
      <c r="AT160" s="156" t="s">
        <v>146</v>
      </c>
      <c r="AU160" s="156" t="s">
        <v>89</v>
      </c>
      <c r="AV160" s="13" t="s">
        <v>142</v>
      </c>
      <c r="AW160" s="13" t="s">
        <v>41</v>
      </c>
      <c r="AX160" s="13" t="s">
        <v>87</v>
      </c>
      <c r="AY160" s="156" t="s">
        <v>136</v>
      </c>
    </row>
    <row r="161" spans="2:65" s="1" customFormat="1" ht="24.2" customHeight="1">
      <c r="B161" s="128"/>
      <c r="C161" s="129" t="s">
        <v>244</v>
      </c>
      <c r="D161" s="129" t="s">
        <v>138</v>
      </c>
      <c r="E161" s="130" t="s">
        <v>245</v>
      </c>
      <c r="F161" s="131" t="s">
        <v>246</v>
      </c>
      <c r="G161" s="132" t="s">
        <v>247</v>
      </c>
      <c r="H161" s="133">
        <v>3524.4090000000001</v>
      </c>
      <c r="I161" s="134"/>
      <c r="J161" s="135">
        <f>ROUND(I161*H161,2)</f>
        <v>0</v>
      </c>
      <c r="K161" s="136"/>
      <c r="L161" s="32"/>
      <c r="M161" s="137" t="s">
        <v>3</v>
      </c>
      <c r="N161" s="138" t="s">
        <v>50</v>
      </c>
      <c r="P161" s="139">
        <f>O161*H161</f>
        <v>0</v>
      </c>
      <c r="Q161" s="139">
        <v>0</v>
      </c>
      <c r="R161" s="139">
        <f>Q161*H161</f>
        <v>0</v>
      </c>
      <c r="S161" s="139">
        <v>0</v>
      </c>
      <c r="T161" s="140">
        <f>S161*H161</f>
        <v>0</v>
      </c>
      <c r="AR161" s="141" t="s">
        <v>142</v>
      </c>
      <c r="AT161" s="141" t="s">
        <v>138</v>
      </c>
      <c r="AU161" s="141" t="s">
        <v>89</v>
      </c>
      <c r="AY161" s="16" t="s">
        <v>136</v>
      </c>
      <c r="BE161" s="142">
        <f>IF(N161="základní",J161,0)</f>
        <v>0</v>
      </c>
      <c r="BF161" s="142">
        <f>IF(N161="snížená",J161,0)</f>
        <v>0</v>
      </c>
      <c r="BG161" s="142">
        <f>IF(N161="zákl. přenesená",J161,0)</f>
        <v>0</v>
      </c>
      <c r="BH161" s="142">
        <f>IF(N161="sníž. přenesená",J161,0)</f>
        <v>0</v>
      </c>
      <c r="BI161" s="142">
        <f>IF(N161="nulová",J161,0)</f>
        <v>0</v>
      </c>
      <c r="BJ161" s="16" t="s">
        <v>87</v>
      </c>
      <c r="BK161" s="142">
        <f>ROUND(I161*H161,2)</f>
        <v>0</v>
      </c>
      <c r="BL161" s="16" t="s">
        <v>142</v>
      </c>
      <c r="BM161" s="141" t="s">
        <v>248</v>
      </c>
    </row>
    <row r="162" spans="2:65" s="1" customFormat="1" ht="24.2" customHeight="1">
      <c r="B162" s="128"/>
      <c r="C162" s="315"/>
      <c r="D162" s="315"/>
      <c r="E162" s="316"/>
      <c r="F162" s="322" t="s">
        <v>983</v>
      </c>
      <c r="G162" s="317"/>
      <c r="H162" s="318"/>
      <c r="I162" s="319"/>
      <c r="J162" s="320"/>
      <c r="K162" s="321"/>
      <c r="L162" s="32"/>
      <c r="M162" s="137"/>
      <c r="N162" s="138"/>
      <c r="P162" s="139"/>
      <c r="Q162" s="139"/>
      <c r="R162" s="139"/>
      <c r="S162" s="139"/>
      <c r="T162" s="140"/>
      <c r="AR162" s="141"/>
      <c r="AT162" s="141"/>
      <c r="AU162" s="141"/>
      <c r="AY162" s="16"/>
      <c r="BE162" s="142"/>
      <c r="BF162" s="142"/>
      <c r="BG162" s="142"/>
      <c r="BH162" s="142"/>
      <c r="BI162" s="142"/>
      <c r="BJ162" s="16"/>
      <c r="BK162" s="142"/>
      <c r="BL162" s="16"/>
      <c r="BM162" s="141"/>
    </row>
    <row r="163" spans="2:65" s="12" customFormat="1" ht="11.25">
      <c r="B163" s="147"/>
      <c r="D163" s="148" t="s">
        <v>146</v>
      </c>
      <c r="E163" s="149" t="s">
        <v>3</v>
      </c>
      <c r="F163" s="150" t="s">
        <v>249</v>
      </c>
      <c r="H163" s="151">
        <v>3524.4090000000001</v>
      </c>
      <c r="I163" s="152"/>
      <c r="L163" s="147"/>
      <c r="M163" s="153"/>
      <c r="T163" s="154"/>
      <c r="AT163" s="149" t="s">
        <v>146</v>
      </c>
      <c r="AU163" s="149" t="s">
        <v>89</v>
      </c>
      <c r="AV163" s="12" t="s">
        <v>89</v>
      </c>
      <c r="AW163" s="12" t="s">
        <v>41</v>
      </c>
      <c r="AX163" s="12" t="s">
        <v>87</v>
      </c>
      <c r="AY163" s="149" t="s">
        <v>136</v>
      </c>
    </row>
    <row r="164" spans="2:65" s="1" customFormat="1" ht="24.2" customHeight="1">
      <c r="B164" s="128"/>
      <c r="C164" s="129" t="s">
        <v>250</v>
      </c>
      <c r="D164" s="129" t="s">
        <v>138</v>
      </c>
      <c r="E164" s="130" t="s">
        <v>251</v>
      </c>
      <c r="F164" s="131" t="s">
        <v>252</v>
      </c>
      <c r="G164" s="132" t="s">
        <v>141</v>
      </c>
      <c r="H164" s="133">
        <v>974.125</v>
      </c>
      <c r="I164" s="134"/>
      <c r="J164" s="135">
        <f>ROUND(I164*H164,2)</f>
        <v>0</v>
      </c>
      <c r="K164" s="136"/>
      <c r="L164" s="32"/>
      <c r="M164" s="137" t="s">
        <v>3</v>
      </c>
      <c r="N164" s="138" t="s">
        <v>50</v>
      </c>
      <c r="P164" s="139">
        <f>O164*H164</f>
        <v>0</v>
      </c>
      <c r="Q164" s="139">
        <v>0</v>
      </c>
      <c r="R164" s="139">
        <f>Q164*H164</f>
        <v>0</v>
      </c>
      <c r="S164" s="139">
        <v>0</v>
      </c>
      <c r="T164" s="140">
        <f>S164*H164</f>
        <v>0</v>
      </c>
      <c r="AR164" s="141" t="s">
        <v>142</v>
      </c>
      <c r="AT164" s="141" t="s">
        <v>138</v>
      </c>
      <c r="AU164" s="141" t="s">
        <v>89</v>
      </c>
      <c r="AY164" s="16" t="s">
        <v>136</v>
      </c>
      <c r="BE164" s="142">
        <f>IF(N164="základní",J164,0)</f>
        <v>0</v>
      </c>
      <c r="BF164" s="142">
        <f>IF(N164="snížená",J164,0)</f>
        <v>0</v>
      </c>
      <c r="BG164" s="142">
        <f>IF(N164="zákl. přenesená",J164,0)</f>
        <v>0</v>
      </c>
      <c r="BH164" s="142">
        <f>IF(N164="sníž. přenesená",J164,0)</f>
        <v>0</v>
      </c>
      <c r="BI164" s="142">
        <f>IF(N164="nulová",J164,0)</f>
        <v>0</v>
      </c>
      <c r="BJ164" s="16" t="s">
        <v>87</v>
      </c>
      <c r="BK164" s="142">
        <f>ROUND(I164*H164,2)</f>
        <v>0</v>
      </c>
      <c r="BL164" s="16" t="s">
        <v>142</v>
      </c>
      <c r="BM164" s="141" t="s">
        <v>253</v>
      </c>
    </row>
    <row r="165" spans="2:65" s="1" customFormat="1" ht="11.25">
      <c r="B165" s="32"/>
      <c r="D165" s="143" t="s">
        <v>144</v>
      </c>
      <c r="F165" s="144" t="s">
        <v>254</v>
      </c>
      <c r="I165" s="145"/>
      <c r="L165" s="32"/>
      <c r="M165" s="146"/>
      <c r="T165" s="53"/>
      <c r="AT165" s="16" t="s">
        <v>144</v>
      </c>
      <c r="AU165" s="16" t="s">
        <v>89</v>
      </c>
    </row>
    <row r="166" spans="2:65" s="12" customFormat="1" ht="11.25">
      <c r="B166" s="147"/>
      <c r="D166" s="148" t="s">
        <v>146</v>
      </c>
      <c r="E166" s="149" t="s">
        <v>3</v>
      </c>
      <c r="F166" s="150" t="s">
        <v>255</v>
      </c>
      <c r="H166" s="151">
        <v>974.125</v>
      </c>
      <c r="I166" s="152"/>
      <c r="L166" s="147"/>
      <c r="M166" s="153"/>
      <c r="T166" s="154"/>
      <c r="AT166" s="149" t="s">
        <v>146</v>
      </c>
      <c r="AU166" s="149" t="s">
        <v>89</v>
      </c>
      <c r="AV166" s="12" t="s">
        <v>89</v>
      </c>
      <c r="AW166" s="12" t="s">
        <v>41</v>
      </c>
      <c r="AX166" s="12" t="s">
        <v>87</v>
      </c>
      <c r="AY166" s="149" t="s">
        <v>136</v>
      </c>
    </row>
    <row r="167" spans="2:65" s="1" customFormat="1" ht="16.5" customHeight="1">
      <c r="B167" s="128"/>
      <c r="C167" s="162" t="s">
        <v>256</v>
      </c>
      <c r="D167" s="162" t="s">
        <v>257</v>
      </c>
      <c r="E167" s="163" t="s">
        <v>258</v>
      </c>
      <c r="F167" s="164" t="s">
        <v>259</v>
      </c>
      <c r="G167" s="165" t="s">
        <v>260</v>
      </c>
      <c r="H167" s="166">
        <v>19.677</v>
      </c>
      <c r="I167" s="167"/>
      <c r="J167" s="168">
        <f>ROUND(I167*H167,2)</f>
        <v>0</v>
      </c>
      <c r="K167" s="169"/>
      <c r="L167" s="170"/>
      <c r="M167" s="171" t="s">
        <v>3</v>
      </c>
      <c r="N167" s="172" t="s">
        <v>50</v>
      </c>
      <c r="P167" s="139">
        <f>O167*H167</f>
        <v>0</v>
      </c>
      <c r="Q167" s="139">
        <v>1E-3</v>
      </c>
      <c r="R167" s="139">
        <f>Q167*H167</f>
        <v>1.9677E-2</v>
      </c>
      <c r="S167" s="139">
        <v>0</v>
      </c>
      <c r="T167" s="140">
        <f>S167*H167</f>
        <v>0</v>
      </c>
      <c r="AR167" s="141" t="s">
        <v>178</v>
      </c>
      <c r="AT167" s="141" t="s">
        <v>257</v>
      </c>
      <c r="AU167" s="141" t="s">
        <v>89</v>
      </c>
      <c r="AY167" s="16" t="s">
        <v>136</v>
      </c>
      <c r="BE167" s="142">
        <f>IF(N167="základní",J167,0)</f>
        <v>0</v>
      </c>
      <c r="BF167" s="142">
        <f>IF(N167="snížená",J167,0)</f>
        <v>0</v>
      </c>
      <c r="BG167" s="142">
        <f>IF(N167="zákl. přenesená",J167,0)</f>
        <v>0</v>
      </c>
      <c r="BH167" s="142">
        <f>IF(N167="sníž. přenesená",J167,0)</f>
        <v>0</v>
      </c>
      <c r="BI167" s="142">
        <f>IF(N167="nulová",J167,0)</f>
        <v>0</v>
      </c>
      <c r="BJ167" s="16" t="s">
        <v>87</v>
      </c>
      <c r="BK167" s="142">
        <f>ROUND(I167*H167,2)</f>
        <v>0</v>
      </c>
      <c r="BL167" s="16" t="s">
        <v>142</v>
      </c>
      <c r="BM167" s="141" t="s">
        <v>261</v>
      </c>
    </row>
    <row r="168" spans="2:65" s="12" customFormat="1" ht="11.25">
      <c r="B168" s="147"/>
      <c r="D168" s="148" t="s">
        <v>146</v>
      </c>
      <c r="E168" s="149" t="s">
        <v>3</v>
      </c>
      <c r="F168" s="150" t="s">
        <v>262</v>
      </c>
      <c r="H168" s="151">
        <v>19.677</v>
      </c>
      <c r="I168" s="152"/>
      <c r="L168" s="147"/>
      <c r="M168" s="153"/>
      <c r="T168" s="154"/>
      <c r="AT168" s="149" t="s">
        <v>146</v>
      </c>
      <c r="AU168" s="149" t="s">
        <v>89</v>
      </c>
      <c r="AV168" s="12" t="s">
        <v>89</v>
      </c>
      <c r="AW168" s="12" t="s">
        <v>41</v>
      </c>
      <c r="AX168" s="12" t="s">
        <v>87</v>
      </c>
      <c r="AY168" s="149" t="s">
        <v>136</v>
      </c>
    </row>
    <row r="169" spans="2:65" s="1" customFormat="1" ht="21.75" customHeight="1">
      <c r="B169" s="128"/>
      <c r="C169" s="129" t="s">
        <v>263</v>
      </c>
      <c r="D169" s="129" t="s">
        <v>138</v>
      </c>
      <c r="E169" s="130" t="s">
        <v>264</v>
      </c>
      <c r="F169" s="131" t="s">
        <v>265</v>
      </c>
      <c r="G169" s="132" t="s">
        <v>141</v>
      </c>
      <c r="H169" s="133">
        <v>507</v>
      </c>
      <c r="I169" s="134"/>
      <c r="J169" s="135">
        <f>ROUND(I169*H169,2)</f>
        <v>0</v>
      </c>
      <c r="K169" s="136"/>
      <c r="L169" s="32"/>
      <c r="M169" s="137" t="s">
        <v>3</v>
      </c>
      <c r="N169" s="138" t="s">
        <v>50</v>
      </c>
      <c r="P169" s="139">
        <f>O169*H169</f>
        <v>0</v>
      </c>
      <c r="Q169" s="139">
        <v>0</v>
      </c>
      <c r="R169" s="139">
        <f>Q169*H169</f>
        <v>0</v>
      </c>
      <c r="S169" s="139">
        <v>0</v>
      </c>
      <c r="T169" s="140">
        <f>S169*H169</f>
        <v>0</v>
      </c>
      <c r="AR169" s="141" t="s">
        <v>142</v>
      </c>
      <c r="AT169" s="141" t="s">
        <v>138</v>
      </c>
      <c r="AU169" s="141" t="s">
        <v>89</v>
      </c>
      <c r="AY169" s="16" t="s">
        <v>136</v>
      </c>
      <c r="BE169" s="142">
        <f>IF(N169="základní",J169,0)</f>
        <v>0</v>
      </c>
      <c r="BF169" s="142">
        <f>IF(N169="snížená",J169,0)</f>
        <v>0</v>
      </c>
      <c r="BG169" s="142">
        <f>IF(N169="zákl. přenesená",J169,0)</f>
        <v>0</v>
      </c>
      <c r="BH169" s="142">
        <f>IF(N169="sníž. přenesená",J169,0)</f>
        <v>0</v>
      </c>
      <c r="BI169" s="142">
        <f>IF(N169="nulová",J169,0)</f>
        <v>0</v>
      </c>
      <c r="BJ169" s="16" t="s">
        <v>87</v>
      </c>
      <c r="BK169" s="142">
        <f>ROUND(I169*H169,2)</f>
        <v>0</v>
      </c>
      <c r="BL169" s="16" t="s">
        <v>142</v>
      </c>
      <c r="BM169" s="141" t="s">
        <v>266</v>
      </c>
    </row>
    <row r="170" spans="2:65" s="1" customFormat="1" ht="11.25">
      <c r="B170" s="32"/>
      <c r="D170" s="143" t="s">
        <v>144</v>
      </c>
      <c r="F170" s="144" t="s">
        <v>267</v>
      </c>
      <c r="I170" s="145"/>
      <c r="L170" s="32"/>
      <c r="M170" s="146"/>
      <c r="T170" s="53"/>
      <c r="AT170" s="16" t="s">
        <v>144</v>
      </c>
      <c r="AU170" s="16" t="s">
        <v>89</v>
      </c>
    </row>
    <row r="171" spans="2:65" s="12" customFormat="1" ht="11.25">
      <c r="B171" s="147"/>
      <c r="D171" s="148" t="s">
        <v>146</v>
      </c>
      <c r="E171" s="149" t="s">
        <v>3</v>
      </c>
      <c r="F171" s="150" t="s">
        <v>268</v>
      </c>
      <c r="H171" s="151">
        <v>507</v>
      </c>
      <c r="I171" s="152"/>
      <c r="L171" s="147"/>
      <c r="M171" s="153"/>
      <c r="T171" s="154"/>
      <c r="AT171" s="149" t="s">
        <v>146</v>
      </c>
      <c r="AU171" s="149" t="s">
        <v>89</v>
      </c>
      <c r="AV171" s="12" t="s">
        <v>89</v>
      </c>
      <c r="AW171" s="12" t="s">
        <v>41</v>
      </c>
      <c r="AX171" s="12" t="s">
        <v>87</v>
      </c>
      <c r="AY171" s="149" t="s">
        <v>136</v>
      </c>
    </row>
    <row r="172" spans="2:65" s="1" customFormat="1" ht="24.2" customHeight="1">
      <c r="B172" s="128"/>
      <c r="C172" s="129" t="s">
        <v>8</v>
      </c>
      <c r="D172" s="129" t="s">
        <v>138</v>
      </c>
      <c r="E172" s="130" t="s">
        <v>269</v>
      </c>
      <c r="F172" s="131" t="s">
        <v>270</v>
      </c>
      <c r="G172" s="132" t="s">
        <v>141</v>
      </c>
      <c r="H172" s="133">
        <v>300</v>
      </c>
      <c r="I172" s="134"/>
      <c r="J172" s="135">
        <f>ROUND(I172*H172,2)</f>
        <v>0</v>
      </c>
      <c r="K172" s="136"/>
      <c r="L172" s="32"/>
      <c r="M172" s="137" t="s">
        <v>3</v>
      </c>
      <c r="N172" s="138" t="s">
        <v>50</v>
      </c>
      <c r="P172" s="139">
        <f>O172*H172</f>
        <v>0</v>
      </c>
      <c r="Q172" s="139">
        <v>0</v>
      </c>
      <c r="R172" s="139">
        <f>Q172*H172</f>
        <v>0</v>
      </c>
      <c r="S172" s="139">
        <v>0</v>
      </c>
      <c r="T172" s="140">
        <f>S172*H172</f>
        <v>0</v>
      </c>
      <c r="AR172" s="141" t="s">
        <v>142</v>
      </c>
      <c r="AT172" s="141" t="s">
        <v>138</v>
      </c>
      <c r="AU172" s="141" t="s">
        <v>89</v>
      </c>
      <c r="AY172" s="16" t="s">
        <v>136</v>
      </c>
      <c r="BE172" s="142">
        <f>IF(N172="základní",J172,0)</f>
        <v>0</v>
      </c>
      <c r="BF172" s="142">
        <f>IF(N172="snížená",J172,0)</f>
        <v>0</v>
      </c>
      <c r="BG172" s="142">
        <f>IF(N172="zákl. přenesená",J172,0)</f>
        <v>0</v>
      </c>
      <c r="BH172" s="142">
        <f>IF(N172="sníž. přenesená",J172,0)</f>
        <v>0</v>
      </c>
      <c r="BI172" s="142">
        <f>IF(N172="nulová",J172,0)</f>
        <v>0</v>
      </c>
      <c r="BJ172" s="16" t="s">
        <v>87</v>
      </c>
      <c r="BK172" s="142">
        <f>ROUND(I172*H172,2)</f>
        <v>0</v>
      </c>
      <c r="BL172" s="16" t="s">
        <v>142</v>
      </c>
      <c r="BM172" s="141" t="s">
        <v>271</v>
      </c>
    </row>
    <row r="173" spans="2:65" s="1" customFormat="1" ht="11.25">
      <c r="B173" s="32"/>
      <c r="D173" s="143" t="s">
        <v>144</v>
      </c>
      <c r="F173" s="144" t="s">
        <v>272</v>
      </c>
      <c r="I173" s="145"/>
      <c r="L173" s="32"/>
      <c r="M173" s="146"/>
      <c r="T173" s="53"/>
      <c r="AT173" s="16" t="s">
        <v>144</v>
      </c>
      <c r="AU173" s="16" t="s">
        <v>89</v>
      </c>
    </row>
    <row r="174" spans="2:65" s="12" customFormat="1" ht="11.25">
      <c r="B174" s="147"/>
      <c r="D174" s="148" t="s">
        <v>146</v>
      </c>
      <c r="E174" s="149" t="s">
        <v>3</v>
      </c>
      <c r="F174" s="150" t="s">
        <v>273</v>
      </c>
      <c r="H174" s="151">
        <v>300</v>
      </c>
      <c r="I174" s="152"/>
      <c r="L174" s="147"/>
      <c r="M174" s="153"/>
      <c r="T174" s="154"/>
      <c r="AT174" s="149" t="s">
        <v>146</v>
      </c>
      <c r="AU174" s="149" t="s">
        <v>89</v>
      </c>
      <c r="AV174" s="12" t="s">
        <v>89</v>
      </c>
      <c r="AW174" s="12" t="s">
        <v>41</v>
      </c>
      <c r="AX174" s="12" t="s">
        <v>87</v>
      </c>
      <c r="AY174" s="149" t="s">
        <v>136</v>
      </c>
    </row>
    <row r="175" spans="2:65" s="1" customFormat="1" ht="24.2" customHeight="1">
      <c r="B175" s="128"/>
      <c r="C175" s="129" t="s">
        <v>274</v>
      </c>
      <c r="D175" s="129" t="s">
        <v>138</v>
      </c>
      <c r="E175" s="130" t="s">
        <v>275</v>
      </c>
      <c r="F175" s="131" t="s">
        <v>276</v>
      </c>
      <c r="G175" s="132" t="s">
        <v>141</v>
      </c>
      <c r="H175" s="133">
        <v>1903.6859999999999</v>
      </c>
      <c r="I175" s="134"/>
      <c r="J175" s="135">
        <f>ROUND(I175*H175,2)</f>
        <v>0</v>
      </c>
      <c r="K175" s="136"/>
      <c r="L175" s="32"/>
      <c r="M175" s="137" t="s">
        <v>3</v>
      </c>
      <c r="N175" s="138" t="s">
        <v>50</v>
      </c>
      <c r="P175" s="139">
        <f>O175*H175</f>
        <v>0</v>
      </c>
      <c r="Q175" s="139">
        <v>0</v>
      </c>
      <c r="R175" s="139">
        <f>Q175*H175</f>
        <v>0</v>
      </c>
      <c r="S175" s="139">
        <v>0</v>
      </c>
      <c r="T175" s="140">
        <f>S175*H175</f>
        <v>0</v>
      </c>
      <c r="AR175" s="141" t="s">
        <v>142</v>
      </c>
      <c r="AT175" s="141" t="s">
        <v>138</v>
      </c>
      <c r="AU175" s="141" t="s">
        <v>89</v>
      </c>
      <c r="AY175" s="16" t="s">
        <v>136</v>
      </c>
      <c r="BE175" s="142">
        <f>IF(N175="základní",J175,0)</f>
        <v>0</v>
      </c>
      <c r="BF175" s="142">
        <f>IF(N175="snížená",J175,0)</f>
        <v>0</v>
      </c>
      <c r="BG175" s="142">
        <f>IF(N175="zákl. přenesená",J175,0)</f>
        <v>0</v>
      </c>
      <c r="BH175" s="142">
        <f>IF(N175="sníž. přenesená",J175,0)</f>
        <v>0</v>
      </c>
      <c r="BI175" s="142">
        <f>IF(N175="nulová",J175,0)</f>
        <v>0</v>
      </c>
      <c r="BJ175" s="16" t="s">
        <v>87</v>
      </c>
      <c r="BK175" s="142">
        <f>ROUND(I175*H175,2)</f>
        <v>0</v>
      </c>
      <c r="BL175" s="16" t="s">
        <v>142</v>
      </c>
      <c r="BM175" s="141" t="s">
        <v>277</v>
      </c>
    </row>
    <row r="176" spans="2:65" s="1" customFormat="1" ht="24.2" customHeight="1">
      <c r="B176" s="128"/>
      <c r="C176" s="315"/>
      <c r="D176" s="315"/>
      <c r="E176" s="316"/>
      <c r="F176" s="322" t="s">
        <v>983</v>
      </c>
      <c r="G176" s="317"/>
      <c r="H176" s="318"/>
      <c r="I176" s="319"/>
      <c r="J176" s="320"/>
      <c r="K176" s="321"/>
      <c r="L176" s="32"/>
      <c r="M176" s="137"/>
      <c r="N176" s="138"/>
      <c r="P176" s="139"/>
      <c r="Q176" s="139"/>
      <c r="R176" s="139"/>
      <c r="S176" s="139"/>
      <c r="T176" s="140"/>
      <c r="AR176" s="141"/>
      <c r="AT176" s="141"/>
      <c r="AU176" s="141"/>
      <c r="AY176" s="16"/>
      <c r="BE176" s="142"/>
      <c r="BF176" s="142"/>
      <c r="BG176" s="142"/>
      <c r="BH176" s="142"/>
      <c r="BI176" s="142"/>
      <c r="BJ176" s="16"/>
      <c r="BK176" s="142"/>
      <c r="BL176" s="16"/>
      <c r="BM176" s="141"/>
    </row>
    <row r="177" spans="2:65" s="1" customFormat="1" ht="11.25">
      <c r="B177" s="32"/>
      <c r="D177" s="143" t="s">
        <v>144</v>
      </c>
      <c r="F177" s="144" t="s">
        <v>278</v>
      </c>
      <c r="I177" s="145"/>
      <c r="L177" s="32"/>
      <c r="M177" s="146"/>
      <c r="T177" s="53"/>
      <c r="AT177" s="16" t="s">
        <v>144</v>
      </c>
      <c r="AU177" s="16" t="s">
        <v>89</v>
      </c>
    </row>
    <row r="178" spans="2:65" s="12" customFormat="1" ht="11.25">
      <c r="B178" s="147"/>
      <c r="D178" s="148" t="s">
        <v>146</v>
      </c>
      <c r="E178" s="149" t="s">
        <v>3</v>
      </c>
      <c r="F178" s="150" t="s">
        <v>279</v>
      </c>
      <c r="H178" s="151">
        <v>1903.6859999999999</v>
      </c>
      <c r="I178" s="152"/>
      <c r="L178" s="147"/>
      <c r="M178" s="153"/>
      <c r="T178" s="154"/>
      <c r="AT178" s="149" t="s">
        <v>146</v>
      </c>
      <c r="AU178" s="149" t="s">
        <v>89</v>
      </c>
      <c r="AV178" s="12" t="s">
        <v>89</v>
      </c>
      <c r="AW178" s="12" t="s">
        <v>41</v>
      </c>
      <c r="AX178" s="12" t="s">
        <v>87</v>
      </c>
      <c r="AY178" s="149" t="s">
        <v>136</v>
      </c>
    </row>
    <row r="179" spans="2:65" s="1" customFormat="1" ht="24.2" customHeight="1">
      <c r="B179" s="128"/>
      <c r="C179" s="129" t="s">
        <v>280</v>
      </c>
      <c r="D179" s="129" t="s">
        <v>138</v>
      </c>
      <c r="E179" s="130" t="s">
        <v>281</v>
      </c>
      <c r="F179" s="131" t="s">
        <v>282</v>
      </c>
      <c r="G179" s="132" t="s">
        <v>141</v>
      </c>
      <c r="H179" s="133">
        <v>974.125</v>
      </c>
      <c r="I179" s="134"/>
      <c r="J179" s="135">
        <f>ROUND(I179*H179,2)</f>
        <v>0</v>
      </c>
      <c r="K179" s="136"/>
      <c r="L179" s="32"/>
      <c r="M179" s="137" t="s">
        <v>3</v>
      </c>
      <c r="N179" s="138" t="s">
        <v>50</v>
      </c>
      <c r="P179" s="139">
        <f>O179*H179</f>
        <v>0</v>
      </c>
      <c r="Q179" s="139">
        <v>0</v>
      </c>
      <c r="R179" s="139">
        <f>Q179*H179</f>
        <v>0</v>
      </c>
      <c r="S179" s="139">
        <v>0</v>
      </c>
      <c r="T179" s="140">
        <f>S179*H179</f>
        <v>0</v>
      </c>
      <c r="AR179" s="141" t="s">
        <v>142</v>
      </c>
      <c r="AT179" s="141" t="s">
        <v>138</v>
      </c>
      <c r="AU179" s="141" t="s">
        <v>89</v>
      </c>
      <c r="AY179" s="16" t="s">
        <v>136</v>
      </c>
      <c r="BE179" s="142">
        <f>IF(N179="základní",J179,0)</f>
        <v>0</v>
      </c>
      <c r="BF179" s="142">
        <f>IF(N179="snížená",J179,0)</f>
        <v>0</v>
      </c>
      <c r="BG179" s="142">
        <f>IF(N179="zákl. přenesená",J179,0)</f>
        <v>0</v>
      </c>
      <c r="BH179" s="142">
        <f>IF(N179="sníž. přenesená",J179,0)</f>
        <v>0</v>
      </c>
      <c r="BI179" s="142">
        <f>IF(N179="nulová",J179,0)</f>
        <v>0</v>
      </c>
      <c r="BJ179" s="16" t="s">
        <v>87</v>
      </c>
      <c r="BK179" s="142">
        <f>ROUND(I179*H179,2)</f>
        <v>0</v>
      </c>
      <c r="BL179" s="16" t="s">
        <v>142</v>
      </c>
      <c r="BM179" s="141" t="s">
        <v>283</v>
      </c>
    </row>
    <row r="180" spans="2:65" s="1" customFormat="1" ht="24.2" customHeight="1">
      <c r="B180" s="128"/>
      <c r="C180" s="315"/>
      <c r="D180" s="315"/>
      <c r="E180" s="316"/>
      <c r="F180" s="322" t="s">
        <v>983</v>
      </c>
      <c r="G180" s="317"/>
      <c r="H180" s="318"/>
      <c r="I180" s="319"/>
      <c r="J180" s="320"/>
      <c r="K180" s="321"/>
      <c r="L180" s="32"/>
      <c r="M180" s="137"/>
      <c r="N180" s="138"/>
      <c r="P180" s="139"/>
      <c r="Q180" s="139"/>
      <c r="R180" s="139"/>
      <c r="S180" s="139"/>
      <c r="T180" s="140"/>
      <c r="AR180" s="141"/>
      <c r="AT180" s="141"/>
      <c r="AU180" s="141"/>
      <c r="AY180" s="16"/>
      <c r="BE180" s="142"/>
      <c r="BF180" s="142"/>
      <c r="BG180" s="142"/>
      <c r="BH180" s="142"/>
      <c r="BI180" s="142"/>
      <c r="BJ180" s="16"/>
      <c r="BK180" s="142"/>
      <c r="BL180" s="16"/>
      <c r="BM180" s="141"/>
    </row>
    <row r="181" spans="2:65" s="1" customFormat="1" ht="11.25">
      <c r="B181" s="32"/>
      <c r="D181" s="143" t="s">
        <v>144</v>
      </c>
      <c r="F181" s="144" t="s">
        <v>284</v>
      </c>
      <c r="I181" s="145"/>
      <c r="L181" s="32"/>
      <c r="M181" s="146"/>
      <c r="T181" s="53"/>
      <c r="AT181" s="16" t="s">
        <v>144</v>
      </c>
      <c r="AU181" s="16" t="s">
        <v>89</v>
      </c>
    </row>
    <row r="182" spans="2:65" s="12" customFormat="1" ht="11.25">
      <c r="B182" s="147"/>
      <c r="D182" s="148" t="s">
        <v>146</v>
      </c>
      <c r="E182" s="149" t="s">
        <v>3</v>
      </c>
      <c r="F182" s="150" t="s">
        <v>285</v>
      </c>
      <c r="H182" s="151">
        <v>122</v>
      </c>
      <c r="I182" s="152"/>
      <c r="L182" s="147"/>
      <c r="M182" s="153"/>
      <c r="T182" s="154"/>
      <c r="AT182" s="149" t="s">
        <v>146</v>
      </c>
      <c r="AU182" s="149" t="s">
        <v>89</v>
      </c>
      <c r="AV182" s="12" t="s">
        <v>89</v>
      </c>
      <c r="AW182" s="12" t="s">
        <v>41</v>
      </c>
      <c r="AX182" s="12" t="s">
        <v>79</v>
      </c>
      <c r="AY182" s="149" t="s">
        <v>136</v>
      </c>
    </row>
    <row r="183" spans="2:65" s="12" customFormat="1" ht="11.25">
      <c r="B183" s="147"/>
      <c r="D183" s="148" t="s">
        <v>146</v>
      </c>
      <c r="E183" s="149" t="s">
        <v>3</v>
      </c>
      <c r="F183" s="150" t="s">
        <v>286</v>
      </c>
      <c r="H183" s="151">
        <v>182.35</v>
      </c>
      <c r="I183" s="152"/>
      <c r="L183" s="147"/>
      <c r="M183" s="153"/>
      <c r="T183" s="154"/>
      <c r="AT183" s="149" t="s">
        <v>146</v>
      </c>
      <c r="AU183" s="149" t="s">
        <v>89</v>
      </c>
      <c r="AV183" s="12" t="s">
        <v>89</v>
      </c>
      <c r="AW183" s="12" t="s">
        <v>41</v>
      </c>
      <c r="AX183" s="12" t="s">
        <v>79</v>
      </c>
      <c r="AY183" s="149" t="s">
        <v>136</v>
      </c>
    </row>
    <row r="184" spans="2:65" s="12" customFormat="1" ht="11.25">
      <c r="B184" s="147"/>
      <c r="D184" s="148" t="s">
        <v>146</v>
      </c>
      <c r="E184" s="149" t="s">
        <v>3</v>
      </c>
      <c r="F184" s="150" t="s">
        <v>287</v>
      </c>
      <c r="H184" s="151">
        <v>305.77499999999998</v>
      </c>
      <c r="I184" s="152"/>
      <c r="L184" s="147"/>
      <c r="M184" s="153"/>
      <c r="T184" s="154"/>
      <c r="AT184" s="149" t="s">
        <v>146</v>
      </c>
      <c r="AU184" s="149" t="s">
        <v>89</v>
      </c>
      <c r="AV184" s="12" t="s">
        <v>89</v>
      </c>
      <c r="AW184" s="12" t="s">
        <v>41</v>
      </c>
      <c r="AX184" s="12" t="s">
        <v>79</v>
      </c>
      <c r="AY184" s="149" t="s">
        <v>136</v>
      </c>
    </row>
    <row r="185" spans="2:65" s="12" customFormat="1" ht="11.25">
      <c r="B185" s="147"/>
      <c r="D185" s="148" t="s">
        <v>146</v>
      </c>
      <c r="E185" s="149" t="s">
        <v>3</v>
      </c>
      <c r="F185" s="150" t="s">
        <v>288</v>
      </c>
      <c r="H185" s="151">
        <v>217.42500000000001</v>
      </c>
      <c r="I185" s="152"/>
      <c r="L185" s="147"/>
      <c r="M185" s="153"/>
      <c r="T185" s="154"/>
      <c r="AT185" s="149" t="s">
        <v>146</v>
      </c>
      <c r="AU185" s="149" t="s">
        <v>89</v>
      </c>
      <c r="AV185" s="12" t="s">
        <v>89</v>
      </c>
      <c r="AW185" s="12" t="s">
        <v>41</v>
      </c>
      <c r="AX185" s="12" t="s">
        <v>79</v>
      </c>
      <c r="AY185" s="149" t="s">
        <v>136</v>
      </c>
    </row>
    <row r="186" spans="2:65" s="12" customFormat="1" ht="11.25">
      <c r="B186" s="147"/>
      <c r="D186" s="148" t="s">
        <v>146</v>
      </c>
      <c r="E186" s="149" t="s">
        <v>3</v>
      </c>
      <c r="F186" s="150" t="s">
        <v>289</v>
      </c>
      <c r="H186" s="151">
        <v>146.57499999999999</v>
      </c>
      <c r="I186" s="152"/>
      <c r="L186" s="147"/>
      <c r="M186" s="153"/>
      <c r="T186" s="154"/>
      <c r="AT186" s="149" t="s">
        <v>146</v>
      </c>
      <c r="AU186" s="149" t="s">
        <v>89</v>
      </c>
      <c r="AV186" s="12" t="s">
        <v>89</v>
      </c>
      <c r="AW186" s="12" t="s">
        <v>41</v>
      </c>
      <c r="AX186" s="12" t="s">
        <v>79</v>
      </c>
      <c r="AY186" s="149" t="s">
        <v>136</v>
      </c>
    </row>
    <row r="187" spans="2:65" s="13" customFormat="1" ht="11.25">
      <c r="B187" s="155"/>
      <c r="D187" s="148" t="s">
        <v>146</v>
      </c>
      <c r="E187" s="156" t="s">
        <v>3</v>
      </c>
      <c r="F187" s="157" t="s">
        <v>206</v>
      </c>
      <c r="H187" s="158">
        <v>974.125</v>
      </c>
      <c r="I187" s="159"/>
      <c r="L187" s="155"/>
      <c r="M187" s="160"/>
      <c r="T187" s="161"/>
      <c r="AT187" s="156" t="s">
        <v>146</v>
      </c>
      <c r="AU187" s="156" t="s">
        <v>89</v>
      </c>
      <c r="AV187" s="13" t="s">
        <v>142</v>
      </c>
      <c r="AW187" s="13" t="s">
        <v>41</v>
      </c>
      <c r="AX187" s="13" t="s">
        <v>87</v>
      </c>
      <c r="AY187" s="156" t="s">
        <v>136</v>
      </c>
    </row>
    <row r="188" spans="2:65" s="11" customFormat="1" ht="22.9" customHeight="1">
      <c r="B188" s="116"/>
      <c r="D188" s="117" t="s">
        <v>78</v>
      </c>
      <c r="E188" s="126" t="s">
        <v>142</v>
      </c>
      <c r="F188" s="126" t="s">
        <v>290</v>
      </c>
      <c r="I188" s="119"/>
      <c r="J188" s="127">
        <f>BK188</f>
        <v>0</v>
      </c>
      <c r="L188" s="116"/>
      <c r="M188" s="121"/>
      <c r="P188" s="122">
        <f>SUM(P189:P214)</f>
        <v>0</v>
      </c>
      <c r="R188" s="122">
        <f>SUM(R189:R214)</f>
        <v>864.64574399999992</v>
      </c>
      <c r="T188" s="123">
        <f>SUM(T189:T214)</f>
        <v>0</v>
      </c>
      <c r="AR188" s="117" t="s">
        <v>87</v>
      </c>
      <c r="AT188" s="124" t="s">
        <v>78</v>
      </c>
      <c r="AU188" s="124" t="s">
        <v>87</v>
      </c>
      <c r="AY188" s="117" t="s">
        <v>136</v>
      </c>
      <c r="BK188" s="125">
        <f>SUM(BK189:BK214)</f>
        <v>0</v>
      </c>
    </row>
    <row r="189" spans="2:65" s="1" customFormat="1" ht="24.2" customHeight="1">
      <c r="B189" s="128"/>
      <c r="C189" s="129" t="s">
        <v>291</v>
      </c>
      <c r="D189" s="129" t="s">
        <v>138</v>
      </c>
      <c r="E189" s="130" t="s">
        <v>292</v>
      </c>
      <c r="F189" s="131" t="s">
        <v>293</v>
      </c>
      <c r="G189" s="132" t="s">
        <v>196</v>
      </c>
      <c r="H189" s="133">
        <v>91.992000000000004</v>
      </c>
      <c r="I189" s="134"/>
      <c r="J189" s="135">
        <f>ROUND(I189*H189,2)</f>
        <v>0</v>
      </c>
      <c r="K189" s="136"/>
      <c r="L189" s="32"/>
      <c r="M189" s="137" t="s">
        <v>3</v>
      </c>
      <c r="N189" s="138" t="s">
        <v>50</v>
      </c>
      <c r="P189" s="139">
        <f>O189*H189</f>
        <v>0</v>
      </c>
      <c r="Q189" s="139">
        <v>2.2050000000000001</v>
      </c>
      <c r="R189" s="139">
        <f>Q189*H189</f>
        <v>202.84236000000001</v>
      </c>
      <c r="S189" s="139">
        <v>0</v>
      </c>
      <c r="T189" s="140">
        <f>S189*H189</f>
        <v>0</v>
      </c>
      <c r="AR189" s="141" t="s">
        <v>142</v>
      </c>
      <c r="AT189" s="141" t="s">
        <v>138</v>
      </c>
      <c r="AU189" s="141" t="s">
        <v>89</v>
      </c>
      <c r="AY189" s="16" t="s">
        <v>136</v>
      </c>
      <c r="BE189" s="142">
        <f>IF(N189="základní",J189,0)</f>
        <v>0</v>
      </c>
      <c r="BF189" s="142">
        <f>IF(N189="snížená",J189,0)</f>
        <v>0</v>
      </c>
      <c r="BG189" s="142">
        <f>IF(N189="zákl. přenesená",J189,0)</f>
        <v>0</v>
      </c>
      <c r="BH189" s="142">
        <f>IF(N189="sníž. přenesená",J189,0)</f>
        <v>0</v>
      </c>
      <c r="BI189" s="142">
        <f>IF(N189="nulová",J189,0)</f>
        <v>0</v>
      </c>
      <c r="BJ189" s="16" t="s">
        <v>87</v>
      </c>
      <c r="BK189" s="142">
        <f>ROUND(I189*H189,2)</f>
        <v>0</v>
      </c>
      <c r="BL189" s="16" t="s">
        <v>142</v>
      </c>
      <c r="BM189" s="141" t="s">
        <v>294</v>
      </c>
    </row>
    <row r="190" spans="2:65" s="1" customFormat="1" ht="11.25">
      <c r="B190" s="32"/>
      <c r="D190" s="143" t="s">
        <v>144</v>
      </c>
      <c r="F190" s="144" t="s">
        <v>295</v>
      </c>
      <c r="I190" s="145"/>
      <c r="L190" s="32"/>
      <c r="M190" s="146"/>
      <c r="T190" s="53"/>
      <c r="AT190" s="16" t="s">
        <v>144</v>
      </c>
      <c r="AU190" s="16" t="s">
        <v>89</v>
      </c>
    </row>
    <row r="191" spans="2:65" s="12" customFormat="1" ht="11.25">
      <c r="B191" s="147"/>
      <c r="D191" s="148" t="s">
        <v>146</v>
      </c>
      <c r="E191" s="149" t="s">
        <v>3</v>
      </c>
      <c r="F191" s="150" t="s">
        <v>296</v>
      </c>
      <c r="H191" s="151">
        <v>7.15</v>
      </c>
      <c r="I191" s="152"/>
      <c r="L191" s="147"/>
      <c r="M191" s="153"/>
      <c r="T191" s="154"/>
      <c r="AT191" s="149" t="s">
        <v>146</v>
      </c>
      <c r="AU191" s="149" t="s">
        <v>89</v>
      </c>
      <c r="AV191" s="12" t="s">
        <v>89</v>
      </c>
      <c r="AW191" s="12" t="s">
        <v>41</v>
      </c>
      <c r="AX191" s="12" t="s">
        <v>79</v>
      </c>
      <c r="AY191" s="149" t="s">
        <v>136</v>
      </c>
    </row>
    <row r="192" spans="2:65" s="12" customFormat="1" ht="11.25">
      <c r="B192" s="147"/>
      <c r="D192" s="148" t="s">
        <v>146</v>
      </c>
      <c r="E192" s="149" t="s">
        <v>3</v>
      </c>
      <c r="F192" s="150" t="s">
        <v>297</v>
      </c>
      <c r="H192" s="151">
        <v>9.3379999999999992</v>
      </c>
      <c r="I192" s="152"/>
      <c r="L192" s="147"/>
      <c r="M192" s="153"/>
      <c r="T192" s="154"/>
      <c r="AT192" s="149" t="s">
        <v>146</v>
      </c>
      <c r="AU192" s="149" t="s">
        <v>89</v>
      </c>
      <c r="AV192" s="12" t="s">
        <v>89</v>
      </c>
      <c r="AW192" s="12" t="s">
        <v>41</v>
      </c>
      <c r="AX192" s="12" t="s">
        <v>79</v>
      </c>
      <c r="AY192" s="149" t="s">
        <v>136</v>
      </c>
    </row>
    <row r="193" spans="2:65" s="12" customFormat="1" ht="11.25">
      <c r="B193" s="147"/>
      <c r="D193" s="148" t="s">
        <v>146</v>
      </c>
      <c r="E193" s="149" t="s">
        <v>3</v>
      </c>
      <c r="F193" s="150" t="s">
        <v>298</v>
      </c>
      <c r="H193" s="151">
        <v>17.303000000000001</v>
      </c>
      <c r="I193" s="152"/>
      <c r="L193" s="147"/>
      <c r="M193" s="153"/>
      <c r="T193" s="154"/>
      <c r="AT193" s="149" t="s">
        <v>146</v>
      </c>
      <c r="AU193" s="149" t="s">
        <v>89</v>
      </c>
      <c r="AV193" s="12" t="s">
        <v>89</v>
      </c>
      <c r="AW193" s="12" t="s">
        <v>41</v>
      </c>
      <c r="AX193" s="12" t="s">
        <v>79</v>
      </c>
      <c r="AY193" s="149" t="s">
        <v>136</v>
      </c>
    </row>
    <row r="194" spans="2:65" s="12" customFormat="1" ht="11.25">
      <c r="B194" s="147"/>
      <c r="D194" s="148" t="s">
        <v>146</v>
      </c>
      <c r="E194" s="149" t="s">
        <v>3</v>
      </c>
      <c r="F194" s="150" t="s">
        <v>299</v>
      </c>
      <c r="H194" s="151">
        <v>19.527999999999999</v>
      </c>
      <c r="I194" s="152"/>
      <c r="L194" s="147"/>
      <c r="M194" s="153"/>
      <c r="T194" s="154"/>
      <c r="AT194" s="149" t="s">
        <v>146</v>
      </c>
      <c r="AU194" s="149" t="s">
        <v>89</v>
      </c>
      <c r="AV194" s="12" t="s">
        <v>89</v>
      </c>
      <c r="AW194" s="12" t="s">
        <v>41</v>
      </c>
      <c r="AX194" s="12" t="s">
        <v>79</v>
      </c>
      <c r="AY194" s="149" t="s">
        <v>136</v>
      </c>
    </row>
    <row r="195" spans="2:65" s="12" customFormat="1" ht="11.25">
      <c r="B195" s="147"/>
      <c r="D195" s="148" t="s">
        <v>146</v>
      </c>
      <c r="E195" s="149" t="s">
        <v>3</v>
      </c>
      <c r="F195" s="150" t="s">
        <v>300</v>
      </c>
      <c r="H195" s="151">
        <v>12.593</v>
      </c>
      <c r="I195" s="152"/>
      <c r="L195" s="147"/>
      <c r="M195" s="153"/>
      <c r="T195" s="154"/>
      <c r="AT195" s="149" t="s">
        <v>146</v>
      </c>
      <c r="AU195" s="149" t="s">
        <v>89</v>
      </c>
      <c r="AV195" s="12" t="s">
        <v>89</v>
      </c>
      <c r="AW195" s="12" t="s">
        <v>41</v>
      </c>
      <c r="AX195" s="12" t="s">
        <v>79</v>
      </c>
      <c r="AY195" s="149" t="s">
        <v>136</v>
      </c>
    </row>
    <row r="196" spans="2:65" s="12" customFormat="1" ht="11.25">
      <c r="B196" s="147"/>
      <c r="D196" s="148" t="s">
        <v>146</v>
      </c>
      <c r="E196" s="149" t="s">
        <v>3</v>
      </c>
      <c r="F196" s="150" t="s">
        <v>301</v>
      </c>
      <c r="H196" s="151">
        <v>9.2899999999999991</v>
      </c>
      <c r="I196" s="152"/>
      <c r="L196" s="147"/>
      <c r="M196" s="153"/>
      <c r="T196" s="154"/>
      <c r="AT196" s="149" t="s">
        <v>146</v>
      </c>
      <c r="AU196" s="149" t="s">
        <v>89</v>
      </c>
      <c r="AV196" s="12" t="s">
        <v>89</v>
      </c>
      <c r="AW196" s="12" t="s">
        <v>41</v>
      </c>
      <c r="AX196" s="12" t="s">
        <v>79</v>
      </c>
      <c r="AY196" s="149" t="s">
        <v>136</v>
      </c>
    </row>
    <row r="197" spans="2:65" s="12" customFormat="1" ht="11.25">
      <c r="B197" s="147"/>
      <c r="D197" s="148" t="s">
        <v>146</v>
      </c>
      <c r="E197" s="149" t="s">
        <v>3</v>
      </c>
      <c r="F197" s="150" t="s">
        <v>302</v>
      </c>
      <c r="H197" s="151">
        <v>16.79</v>
      </c>
      <c r="I197" s="152"/>
      <c r="L197" s="147"/>
      <c r="M197" s="153"/>
      <c r="T197" s="154"/>
      <c r="AT197" s="149" t="s">
        <v>146</v>
      </c>
      <c r="AU197" s="149" t="s">
        <v>89</v>
      </c>
      <c r="AV197" s="12" t="s">
        <v>89</v>
      </c>
      <c r="AW197" s="12" t="s">
        <v>41</v>
      </c>
      <c r="AX197" s="12" t="s">
        <v>79</v>
      </c>
      <c r="AY197" s="149" t="s">
        <v>136</v>
      </c>
    </row>
    <row r="198" spans="2:65" s="13" customFormat="1" ht="11.25">
      <c r="B198" s="155"/>
      <c r="D198" s="148" t="s">
        <v>146</v>
      </c>
      <c r="E198" s="156" t="s">
        <v>3</v>
      </c>
      <c r="F198" s="157" t="s">
        <v>206</v>
      </c>
      <c r="H198" s="158">
        <v>91.99199999999999</v>
      </c>
      <c r="I198" s="159"/>
      <c r="L198" s="155"/>
      <c r="M198" s="160"/>
      <c r="T198" s="161"/>
      <c r="AT198" s="156" t="s">
        <v>146</v>
      </c>
      <c r="AU198" s="156" t="s">
        <v>89</v>
      </c>
      <c r="AV198" s="13" t="s">
        <v>142</v>
      </c>
      <c r="AW198" s="13" t="s">
        <v>41</v>
      </c>
      <c r="AX198" s="13" t="s">
        <v>87</v>
      </c>
      <c r="AY198" s="156" t="s">
        <v>136</v>
      </c>
    </row>
    <row r="199" spans="2:65" s="1" customFormat="1" ht="24.2" customHeight="1">
      <c r="B199" s="128"/>
      <c r="C199" s="129" t="s">
        <v>303</v>
      </c>
      <c r="D199" s="129" t="s">
        <v>138</v>
      </c>
      <c r="E199" s="130" t="s">
        <v>304</v>
      </c>
      <c r="F199" s="131" t="s">
        <v>305</v>
      </c>
      <c r="G199" s="132" t="s">
        <v>196</v>
      </c>
      <c r="H199" s="133">
        <v>21.9</v>
      </c>
      <c r="I199" s="134"/>
      <c r="J199" s="135">
        <f>ROUND(I199*H199,2)</f>
        <v>0</v>
      </c>
      <c r="K199" s="136"/>
      <c r="L199" s="32"/>
      <c r="M199" s="137" t="s">
        <v>3</v>
      </c>
      <c r="N199" s="138" t="s">
        <v>50</v>
      </c>
      <c r="P199" s="139">
        <f>O199*H199</f>
        <v>0</v>
      </c>
      <c r="Q199" s="139">
        <v>2.25</v>
      </c>
      <c r="R199" s="139">
        <f>Q199*H199</f>
        <v>49.274999999999999</v>
      </c>
      <c r="S199" s="139">
        <v>0</v>
      </c>
      <c r="T199" s="140">
        <f>S199*H199</f>
        <v>0</v>
      </c>
      <c r="AR199" s="141" t="s">
        <v>142</v>
      </c>
      <c r="AT199" s="141" t="s">
        <v>138</v>
      </c>
      <c r="AU199" s="141" t="s">
        <v>89</v>
      </c>
      <c r="AY199" s="16" t="s">
        <v>136</v>
      </c>
      <c r="BE199" s="142">
        <f>IF(N199="základní",J199,0)</f>
        <v>0</v>
      </c>
      <c r="BF199" s="142">
        <f>IF(N199="snížená",J199,0)</f>
        <v>0</v>
      </c>
      <c r="BG199" s="142">
        <f>IF(N199="zákl. přenesená",J199,0)</f>
        <v>0</v>
      </c>
      <c r="BH199" s="142">
        <f>IF(N199="sníž. přenesená",J199,0)</f>
        <v>0</v>
      </c>
      <c r="BI199" s="142">
        <f>IF(N199="nulová",J199,0)</f>
        <v>0</v>
      </c>
      <c r="BJ199" s="16" t="s">
        <v>87</v>
      </c>
      <c r="BK199" s="142">
        <f>ROUND(I199*H199,2)</f>
        <v>0</v>
      </c>
      <c r="BL199" s="16" t="s">
        <v>142</v>
      </c>
      <c r="BM199" s="141" t="s">
        <v>306</v>
      </c>
    </row>
    <row r="200" spans="2:65" s="1" customFormat="1" ht="11.25">
      <c r="B200" s="32"/>
      <c r="D200" s="143" t="s">
        <v>144</v>
      </c>
      <c r="F200" s="144" t="s">
        <v>307</v>
      </c>
      <c r="I200" s="145"/>
      <c r="L200" s="32"/>
      <c r="M200" s="146"/>
      <c r="T200" s="53"/>
      <c r="AT200" s="16" t="s">
        <v>144</v>
      </c>
      <c r="AU200" s="16" t="s">
        <v>89</v>
      </c>
    </row>
    <row r="201" spans="2:65" s="12" customFormat="1" ht="11.25">
      <c r="B201" s="147"/>
      <c r="D201" s="148" t="s">
        <v>146</v>
      </c>
      <c r="E201" s="149" t="s">
        <v>3</v>
      </c>
      <c r="F201" s="150" t="s">
        <v>308</v>
      </c>
      <c r="H201" s="151">
        <v>21.9</v>
      </c>
      <c r="I201" s="152"/>
      <c r="L201" s="147"/>
      <c r="M201" s="153"/>
      <c r="T201" s="154"/>
      <c r="AT201" s="149" t="s">
        <v>146</v>
      </c>
      <c r="AU201" s="149" t="s">
        <v>89</v>
      </c>
      <c r="AV201" s="12" t="s">
        <v>89</v>
      </c>
      <c r="AW201" s="12" t="s">
        <v>41</v>
      </c>
      <c r="AX201" s="12" t="s">
        <v>87</v>
      </c>
      <c r="AY201" s="149" t="s">
        <v>136</v>
      </c>
    </row>
    <row r="202" spans="2:65" s="1" customFormat="1" ht="24.2" customHeight="1">
      <c r="B202" s="128"/>
      <c r="C202" s="129" t="s">
        <v>309</v>
      </c>
      <c r="D202" s="129" t="s">
        <v>138</v>
      </c>
      <c r="E202" s="130" t="s">
        <v>310</v>
      </c>
      <c r="F202" s="131" t="s">
        <v>311</v>
      </c>
      <c r="G202" s="132" t="s">
        <v>196</v>
      </c>
      <c r="H202" s="133">
        <v>306.755</v>
      </c>
      <c r="I202" s="134"/>
      <c r="J202" s="135">
        <f>ROUND(I202*H202,2)</f>
        <v>0</v>
      </c>
      <c r="K202" s="136"/>
      <c r="L202" s="32"/>
      <c r="M202" s="137" t="s">
        <v>3</v>
      </c>
      <c r="N202" s="138" t="s">
        <v>50</v>
      </c>
      <c r="P202" s="139">
        <f>O202*H202</f>
        <v>0</v>
      </c>
      <c r="Q202" s="139">
        <v>1.9967999999999999</v>
      </c>
      <c r="R202" s="139">
        <f>Q202*H202</f>
        <v>612.52838399999996</v>
      </c>
      <c r="S202" s="139">
        <v>0</v>
      </c>
      <c r="T202" s="140">
        <f>S202*H202</f>
        <v>0</v>
      </c>
      <c r="AR202" s="141" t="s">
        <v>142</v>
      </c>
      <c r="AT202" s="141" t="s">
        <v>138</v>
      </c>
      <c r="AU202" s="141" t="s">
        <v>89</v>
      </c>
      <c r="AY202" s="16" t="s">
        <v>136</v>
      </c>
      <c r="BE202" s="142">
        <f>IF(N202="základní",J202,0)</f>
        <v>0</v>
      </c>
      <c r="BF202" s="142">
        <f>IF(N202="snížená",J202,0)</f>
        <v>0</v>
      </c>
      <c r="BG202" s="142">
        <f>IF(N202="zákl. přenesená",J202,0)</f>
        <v>0</v>
      </c>
      <c r="BH202" s="142">
        <f>IF(N202="sníž. přenesená",J202,0)</f>
        <v>0</v>
      </c>
      <c r="BI202" s="142">
        <f>IF(N202="nulová",J202,0)</f>
        <v>0</v>
      </c>
      <c r="BJ202" s="16" t="s">
        <v>87</v>
      </c>
      <c r="BK202" s="142">
        <f>ROUND(I202*H202,2)</f>
        <v>0</v>
      </c>
      <c r="BL202" s="16" t="s">
        <v>142</v>
      </c>
      <c r="BM202" s="141" t="s">
        <v>312</v>
      </c>
    </row>
    <row r="203" spans="2:65" s="1" customFormat="1" ht="11.25">
      <c r="B203" s="32"/>
      <c r="D203" s="143" t="s">
        <v>144</v>
      </c>
      <c r="F203" s="144" t="s">
        <v>313</v>
      </c>
      <c r="I203" s="145"/>
      <c r="L203" s="32"/>
      <c r="M203" s="146"/>
      <c r="T203" s="53"/>
      <c r="AT203" s="16" t="s">
        <v>144</v>
      </c>
      <c r="AU203" s="16" t="s">
        <v>89</v>
      </c>
    </row>
    <row r="204" spans="2:65" s="12" customFormat="1" ht="11.25">
      <c r="B204" s="147"/>
      <c r="D204" s="148" t="s">
        <v>146</v>
      </c>
      <c r="E204" s="149" t="s">
        <v>3</v>
      </c>
      <c r="F204" s="150" t="s">
        <v>314</v>
      </c>
      <c r="H204" s="151">
        <v>24.15</v>
      </c>
      <c r="I204" s="152"/>
      <c r="L204" s="147"/>
      <c r="M204" s="153"/>
      <c r="T204" s="154"/>
      <c r="AT204" s="149" t="s">
        <v>146</v>
      </c>
      <c r="AU204" s="149" t="s">
        <v>89</v>
      </c>
      <c r="AV204" s="12" t="s">
        <v>89</v>
      </c>
      <c r="AW204" s="12" t="s">
        <v>41</v>
      </c>
      <c r="AX204" s="12" t="s">
        <v>79</v>
      </c>
      <c r="AY204" s="149" t="s">
        <v>136</v>
      </c>
    </row>
    <row r="205" spans="2:65" s="12" customFormat="1" ht="11.25">
      <c r="B205" s="147"/>
      <c r="D205" s="148" t="s">
        <v>146</v>
      </c>
      <c r="E205" s="149" t="s">
        <v>3</v>
      </c>
      <c r="F205" s="150" t="s">
        <v>315</v>
      </c>
      <c r="H205" s="151">
        <v>37.875</v>
      </c>
      <c r="I205" s="152"/>
      <c r="L205" s="147"/>
      <c r="M205" s="153"/>
      <c r="T205" s="154"/>
      <c r="AT205" s="149" t="s">
        <v>146</v>
      </c>
      <c r="AU205" s="149" t="s">
        <v>89</v>
      </c>
      <c r="AV205" s="12" t="s">
        <v>89</v>
      </c>
      <c r="AW205" s="12" t="s">
        <v>41</v>
      </c>
      <c r="AX205" s="12" t="s">
        <v>79</v>
      </c>
      <c r="AY205" s="149" t="s">
        <v>136</v>
      </c>
    </row>
    <row r="206" spans="2:65" s="12" customFormat="1" ht="11.25">
      <c r="B206" s="147"/>
      <c r="D206" s="148" t="s">
        <v>146</v>
      </c>
      <c r="E206" s="149" t="s">
        <v>3</v>
      </c>
      <c r="F206" s="150" t="s">
        <v>316</v>
      </c>
      <c r="H206" s="151">
        <v>48.85</v>
      </c>
      <c r="I206" s="152"/>
      <c r="L206" s="147"/>
      <c r="M206" s="153"/>
      <c r="T206" s="154"/>
      <c r="AT206" s="149" t="s">
        <v>146</v>
      </c>
      <c r="AU206" s="149" t="s">
        <v>89</v>
      </c>
      <c r="AV206" s="12" t="s">
        <v>89</v>
      </c>
      <c r="AW206" s="12" t="s">
        <v>41</v>
      </c>
      <c r="AX206" s="12" t="s">
        <v>79</v>
      </c>
      <c r="AY206" s="149" t="s">
        <v>136</v>
      </c>
    </row>
    <row r="207" spans="2:65" s="12" customFormat="1" ht="11.25">
      <c r="B207" s="147"/>
      <c r="D207" s="148" t="s">
        <v>146</v>
      </c>
      <c r="E207" s="149" t="s">
        <v>3</v>
      </c>
      <c r="F207" s="150" t="s">
        <v>317</v>
      </c>
      <c r="H207" s="151">
        <v>95.025000000000006</v>
      </c>
      <c r="I207" s="152"/>
      <c r="L207" s="147"/>
      <c r="M207" s="153"/>
      <c r="T207" s="154"/>
      <c r="AT207" s="149" t="s">
        <v>146</v>
      </c>
      <c r="AU207" s="149" t="s">
        <v>89</v>
      </c>
      <c r="AV207" s="12" t="s">
        <v>89</v>
      </c>
      <c r="AW207" s="12" t="s">
        <v>41</v>
      </c>
      <c r="AX207" s="12" t="s">
        <v>79</v>
      </c>
      <c r="AY207" s="149" t="s">
        <v>136</v>
      </c>
    </row>
    <row r="208" spans="2:65" s="12" customFormat="1" ht="11.25">
      <c r="B208" s="147"/>
      <c r="D208" s="148" t="s">
        <v>146</v>
      </c>
      <c r="E208" s="149" t="s">
        <v>3</v>
      </c>
      <c r="F208" s="150" t="s">
        <v>318</v>
      </c>
      <c r="H208" s="151">
        <v>51.44</v>
      </c>
      <c r="I208" s="152"/>
      <c r="L208" s="147"/>
      <c r="M208" s="153"/>
      <c r="T208" s="154"/>
      <c r="AT208" s="149" t="s">
        <v>146</v>
      </c>
      <c r="AU208" s="149" t="s">
        <v>89</v>
      </c>
      <c r="AV208" s="12" t="s">
        <v>89</v>
      </c>
      <c r="AW208" s="12" t="s">
        <v>41</v>
      </c>
      <c r="AX208" s="12" t="s">
        <v>79</v>
      </c>
      <c r="AY208" s="149" t="s">
        <v>136</v>
      </c>
    </row>
    <row r="209" spans="2:65" s="12" customFormat="1" ht="11.25">
      <c r="B209" s="147"/>
      <c r="D209" s="148" t="s">
        <v>146</v>
      </c>
      <c r="E209" s="149" t="s">
        <v>3</v>
      </c>
      <c r="F209" s="150" t="s">
        <v>319</v>
      </c>
      <c r="H209" s="151">
        <v>49.414999999999999</v>
      </c>
      <c r="I209" s="152"/>
      <c r="L209" s="147"/>
      <c r="M209" s="153"/>
      <c r="T209" s="154"/>
      <c r="AT209" s="149" t="s">
        <v>146</v>
      </c>
      <c r="AU209" s="149" t="s">
        <v>89</v>
      </c>
      <c r="AV209" s="12" t="s">
        <v>89</v>
      </c>
      <c r="AW209" s="12" t="s">
        <v>41</v>
      </c>
      <c r="AX209" s="12" t="s">
        <v>79</v>
      </c>
      <c r="AY209" s="149" t="s">
        <v>136</v>
      </c>
    </row>
    <row r="210" spans="2:65" s="13" customFormat="1" ht="11.25">
      <c r="B210" s="155"/>
      <c r="D210" s="148" t="s">
        <v>146</v>
      </c>
      <c r="E210" s="156" t="s">
        <v>3</v>
      </c>
      <c r="F210" s="157" t="s">
        <v>206</v>
      </c>
      <c r="H210" s="158">
        <v>306.75500000000005</v>
      </c>
      <c r="I210" s="159"/>
      <c r="L210" s="155"/>
      <c r="M210" s="160"/>
      <c r="T210" s="161"/>
      <c r="AT210" s="156" t="s">
        <v>146</v>
      </c>
      <c r="AU210" s="156" t="s">
        <v>89</v>
      </c>
      <c r="AV210" s="13" t="s">
        <v>142</v>
      </c>
      <c r="AW210" s="13" t="s">
        <v>41</v>
      </c>
      <c r="AX210" s="13" t="s">
        <v>87</v>
      </c>
      <c r="AY210" s="156" t="s">
        <v>136</v>
      </c>
    </row>
    <row r="211" spans="2:65" s="1" customFormat="1" ht="16.5" customHeight="1">
      <c r="B211" s="128"/>
      <c r="C211" s="129" t="s">
        <v>320</v>
      </c>
      <c r="D211" s="129" t="s">
        <v>138</v>
      </c>
      <c r="E211" s="130" t="s">
        <v>321</v>
      </c>
      <c r="F211" s="131" t="s">
        <v>322</v>
      </c>
      <c r="G211" s="132" t="s">
        <v>141</v>
      </c>
      <c r="H211" s="133">
        <v>929.56100000000004</v>
      </c>
      <c r="I211" s="134"/>
      <c r="J211" s="135">
        <f>ROUND(I211*H211,2)</f>
        <v>0</v>
      </c>
      <c r="K211" s="136"/>
      <c r="L211" s="32"/>
      <c r="M211" s="137" t="s">
        <v>3</v>
      </c>
      <c r="N211" s="138" t="s">
        <v>50</v>
      </c>
      <c r="P211" s="139">
        <f>O211*H211</f>
        <v>0</v>
      </c>
      <c r="Q211" s="139">
        <v>0</v>
      </c>
      <c r="R211" s="139">
        <f>Q211*H211</f>
        <v>0</v>
      </c>
      <c r="S211" s="139">
        <v>0</v>
      </c>
      <c r="T211" s="140">
        <f>S211*H211</f>
        <v>0</v>
      </c>
      <c r="AR211" s="141" t="s">
        <v>142</v>
      </c>
      <c r="AT211" s="141" t="s">
        <v>138</v>
      </c>
      <c r="AU211" s="141" t="s">
        <v>89</v>
      </c>
      <c r="AY211" s="16" t="s">
        <v>136</v>
      </c>
      <c r="BE211" s="142">
        <f>IF(N211="základní",J211,0)</f>
        <v>0</v>
      </c>
      <c r="BF211" s="142">
        <f>IF(N211="snížená",J211,0)</f>
        <v>0</v>
      </c>
      <c r="BG211" s="142">
        <f>IF(N211="zákl. přenesená",J211,0)</f>
        <v>0</v>
      </c>
      <c r="BH211" s="142">
        <f>IF(N211="sníž. přenesená",J211,0)</f>
        <v>0</v>
      </c>
      <c r="BI211" s="142">
        <f>IF(N211="nulová",J211,0)</f>
        <v>0</v>
      </c>
      <c r="BJ211" s="16" t="s">
        <v>87</v>
      </c>
      <c r="BK211" s="142">
        <f>ROUND(I211*H211,2)</f>
        <v>0</v>
      </c>
      <c r="BL211" s="16" t="s">
        <v>142</v>
      </c>
      <c r="BM211" s="141" t="s">
        <v>323</v>
      </c>
    </row>
    <row r="212" spans="2:65" s="1" customFormat="1" ht="16.5" customHeight="1">
      <c r="B212" s="128"/>
      <c r="C212" s="315"/>
      <c r="D212" s="315"/>
      <c r="E212" s="316"/>
      <c r="F212" s="322" t="s">
        <v>983</v>
      </c>
      <c r="G212" s="317"/>
      <c r="H212" s="318"/>
      <c r="I212" s="319"/>
      <c r="J212" s="320"/>
      <c r="K212" s="321"/>
      <c r="L212" s="32"/>
      <c r="M212" s="137"/>
      <c r="N212" s="138"/>
      <c r="P212" s="139"/>
      <c r="Q212" s="139"/>
      <c r="R212" s="139"/>
      <c r="S212" s="139"/>
      <c r="T212" s="140"/>
      <c r="AR212" s="141"/>
      <c r="AT212" s="141"/>
      <c r="AU212" s="141"/>
      <c r="AY212" s="16"/>
      <c r="BE212" s="142"/>
      <c r="BF212" s="142"/>
      <c r="BG212" s="142"/>
      <c r="BH212" s="142"/>
      <c r="BI212" s="142"/>
      <c r="BJ212" s="16"/>
      <c r="BK212" s="142"/>
      <c r="BL212" s="16"/>
      <c r="BM212" s="141"/>
    </row>
    <row r="213" spans="2:65" s="1" customFormat="1" ht="11.25">
      <c r="B213" s="32"/>
      <c r="D213" s="143" t="s">
        <v>144</v>
      </c>
      <c r="F213" s="144" t="s">
        <v>324</v>
      </c>
      <c r="I213" s="145"/>
      <c r="L213" s="32"/>
      <c r="M213" s="146"/>
      <c r="T213" s="53"/>
      <c r="AT213" s="16" t="s">
        <v>144</v>
      </c>
      <c r="AU213" s="16" t="s">
        <v>89</v>
      </c>
    </row>
    <row r="214" spans="2:65" s="12" customFormat="1" ht="11.25">
      <c r="B214" s="147"/>
      <c r="D214" s="148" t="s">
        <v>146</v>
      </c>
      <c r="E214" s="149" t="s">
        <v>3</v>
      </c>
      <c r="F214" s="150" t="s">
        <v>325</v>
      </c>
      <c r="H214" s="151">
        <v>929.56100000000004</v>
      </c>
      <c r="I214" s="152"/>
      <c r="L214" s="147"/>
      <c r="M214" s="153"/>
      <c r="T214" s="154"/>
      <c r="AT214" s="149" t="s">
        <v>146</v>
      </c>
      <c r="AU214" s="149" t="s">
        <v>89</v>
      </c>
      <c r="AV214" s="12" t="s">
        <v>89</v>
      </c>
      <c r="AW214" s="12" t="s">
        <v>41</v>
      </c>
      <c r="AX214" s="12" t="s">
        <v>87</v>
      </c>
      <c r="AY214" s="149" t="s">
        <v>136</v>
      </c>
    </row>
    <row r="215" spans="2:65" s="11" customFormat="1" ht="22.9" customHeight="1">
      <c r="B215" s="116"/>
      <c r="D215" s="117" t="s">
        <v>78</v>
      </c>
      <c r="E215" s="126" t="s">
        <v>162</v>
      </c>
      <c r="F215" s="126" t="s">
        <v>326</v>
      </c>
      <c r="I215" s="119"/>
      <c r="J215" s="127">
        <f>BK215</f>
        <v>0</v>
      </c>
      <c r="L215" s="116"/>
      <c r="M215" s="121"/>
      <c r="P215" s="122">
        <f>SUM(P216:P221)</f>
        <v>0</v>
      </c>
      <c r="R215" s="122">
        <f>SUM(R216:R221)</f>
        <v>0</v>
      </c>
      <c r="T215" s="123">
        <f>SUM(T216:T221)</f>
        <v>0</v>
      </c>
      <c r="AR215" s="117" t="s">
        <v>87</v>
      </c>
      <c r="AT215" s="124" t="s">
        <v>78</v>
      </c>
      <c r="AU215" s="124" t="s">
        <v>87</v>
      </c>
      <c r="AY215" s="117" t="s">
        <v>136</v>
      </c>
      <c r="BK215" s="125">
        <f>SUM(BK216:BK221)</f>
        <v>0</v>
      </c>
    </row>
    <row r="216" spans="2:65" s="1" customFormat="1" ht="21.75" customHeight="1">
      <c r="B216" s="128"/>
      <c r="C216" s="129" t="s">
        <v>327</v>
      </c>
      <c r="D216" s="129" t="s">
        <v>138</v>
      </c>
      <c r="E216" s="130" t="s">
        <v>328</v>
      </c>
      <c r="F216" s="131" t="s">
        <v>329</v>
      </c>
      <c r="G216" s="132" t="s">
        <v>141</v>
      </c>
      <c r="H216" s="133">
        <v>72</v>
      </c>
      <c r="I216" s="134"/>
      <c r="J216" s="135">
        <f>ROUND(I216*H216,2)</f>
        <v>0</v>
      </c>
      <c r="K216" s="136"/>
      <c r="L216" s="32"/>
      <c r="M216" s="137" t="s">
        <v>3</v>
      </c>
      <c r="N216" s="138" t="s">
        <v>50</v>
      </c>
      <c r="P216" s="139">
        <f>O216*H216</f>
        <v>0</v>
      </c>
      <c r="Q216" s="139">
        <v>0</v>
      </c>
      <c r="R216" s="139">
        <f>Q216*H216</f>
        <v>0</v>
      </c>
      <c r="S216" s="139">
        <v>0</v>
      </c>
      <c r="T216" s="140">
        <f>S216*H216</f>
        <v>0</v>
      </c>
      <c r="AR216" s="141" t="s">
        <v>142</v>
      </c>
      <c r="AT216" s="141" t="s">
        <v>138</v>
      </c>
      <c r="AU216" s="141" t="s">
        <v>89</v>
      </c>
      <c r="AY216" s="16" t="s">
        <v>136</v>
      </c>
      <c r="BE216" s="142">
        <f>IF(N216="základní",J216,0)</f>
        <v>0</v>
      </c>
      <c r="BF216" s="142">
        <f>IF(N216="snížená",J216,0)</f>
        <v>0</v>
      </c>
      <c r="BG216" s="142">
        <f>IF(N216="zákl. přenesená",J216,0)</f>
        <v>0</v>
      </c>
      <c r="BH216" s="142">
        <f>IF(N216="sníž. přenesená",J216,0)</f>
        <v>0</v>
      </c>
      <c r="BI216" s="142">
        <f>IF(N216="nulová",J216,0)</f>
        <v>0</v>
      </c>
      <c r="BJ216" s="16" t="s">
        <v>87</v>
      </c>
      <c r="BK216" s="142">
        <f>ROUND(I216*H216,2)</f>
        <v>0</v>
      </c>
      <c r="BL216" s="16" t="s">
        <v>142</v>
      </c>
      <c r="BM216" s="141" t="s">
        <v>330</v>
      </c>
    </row>
    <row r="217" spans="2:65" s="1" customFormat="1" ht="11.25">
      <c r="B217" s="32"/>
      <c r="D217" s="143" t="s">
        <v>144</v>
      </c>
      <c r="F217" s="144" t="s">
        <v>331</v>
      </c>
      <c r="I217" s="145"/>
      <c r="L217" s="32"/>
      <c r="M217" s="146"/>
      <c r="T217" s="53"/>
      <c r="AT217" s="16" t="s">
        <v>144</v>
      </c>
      <c r="AU217" s="16" t="s">
        <v>89</v>
      </c>
    </row>
    <row r="218" spans="2:65" s="12" customFormat="1" ht="11.25">
      <c r="B218" s="147"/>
      <c r="D218" s="148" t="s">
        <v>146</v>
      </c>
      <c r="E218" s="149" t="s">
        <v>3</v>
      </c>
      <c r="F218" s="150" t="s">
        <v>332</v>
      </c>
      <c r="H218" s="151">
        <v>72</v>
      </c>
      <c r="I218" s="152"/>
      <c r="L218" s="147"/>
      <c r="M218" s="153"/>
      <c r="T218" s="154"/>
      <c r="AT218" s="149" t="s">
        <v>146</v>
      </c>
      <c r="AU218" s="149" t="s">
        <v>89</v>
      </c>
      <c r="AV218" s="12" t="s">
        <v>89</v>
      </c>
      <c r="AW218" s="12" t="s">
        <v>41</v>
      </c>
      <c r="AX218" s="12" t="s">
        <v>87</v>
      </c>
      <c r="AY218" s="149" t="s">
        <v>136</v>
      </c>
    </row>
    <row r="219" spans="2:65" s="1" customFormat="1" ht="24.2" customHeight="1">
      <c r="B219" s="128"/>
      <c r="C219" s="129" t="s">
        <v>333</v>
      </c>
      <c r="D219" s="129" t="s">
        <v>138</v>
      </c>
      <c r="E219" s="130" t="s">
        <v>334</v>
      </c>
      <c r="F219" s="131" t="s">
        <v>335</v>
      </c>
      <c r="G219" s="132" t="s">
        <v>141</v>
      </c>
      <c r="H219" s="133">
        <v>72</v>
      </c>
      <c r="I219" s="134"/>
      <c r="J219" s="135">
        <f>ROUND(I219*H219,2)</f>
        <v>0</v>
      </c>
      <c r="K219" s="136"/>
      <c r="L219" s="32"/>
      <c r="M219" s="137" t="s">
        <v>3</v>
      </c>
      <c r="N219" s="138" t="s">
        <v>50</v>
      </c>
      <c r="P219" s="139">
        <f>O219*H219</f>
        <v>0</v>
      </c>
      <c r="Q219" s="139">
        <v>0</v>
      </c>
      <c r="R219" s="139">
        <f>Q219*H219</f>
        <v>0</v>
      </c>
      <c r="S219" s="139">
        <v>0</v>
      </c>
      <c r="T219" s="140">
        <f>S219*H219</f>
        <v>0</v>
      </c>
      <c r="AR219" s="141" t="s">
        <v>142</v>
      </c>
      <c r="AT219" s="141" t="s">
        <v>138</v>
      </c>
      <c r="AU219" s="141" t="s">
        <v>89</v>
      </c>
      <c r="AY219" s="16" t="s">
        <v>136</v>
      </c>
      <c r="BE219" s="142">
        <f>IF(N219="základní",J219,0)</f>
        <v>0</v>
      </c>
      <c r="BF219" s="142">
        <f>IF(N219="snížená",J219,0)</f>
        <v>0</v>
      </c>
      <c r="BG219" s="142">
        <f>IF(N219="zákl. přenesená",J219,0)</f>
        <v>0</v>
      </c>
      <c r="BH219" s="142">
        <f>IF(N219="sníž. přenesená",J219,0)</f>
        <v>0</v>
      </c>
      <c r="BI219" s="142">
        <f>IF(N219="nulová",J219,0)</f>
        <v>0</v>
      </c>
      <c r="BJ219" s="16" t="s">
        <v>87</v>
      </c>
      <c r="BK219" s="142">
        <f>ROUND(I219*H219,2)</f>
        <v>0</v>
      </c>
      <c r="BL219" s="16" t="s">
        <v>142</v>
      </c>
      <c r="BM219" s="141" t="s">
        <v>336</v>
      </c>
    </row>
    <row r="220" spans="2:65" s="1" customFormat="1" ht="11.25">
      <c r="B220" s="32"/>
      <c r="D220" s="143" t="s">
        <v>144</v>
      </c>
      <c r="F220" s="144" t="s">
        <v>337</v>
      </c>
      <c r="I220" s="145"/>
      <c r="L220" s="32"/>
      <c r="M220" s="146"/>
      <c r="T220" s="53"/>
      <c r="AT220" s="16" t="s">
        <v>144</v>
      </c>
      <c r="AU220" s="16" t="s">
        <v>89</v>
      </c>
    </row>
    <row r="221" spans="2:65" s="12" customFormat="1" ht="11.25">
      <c r="B221" s="147"/>
      <c r="D221" s="148" t="s">
        <v>146</v>
      </c>
      <c r="E221" s="149" t="s">
        <v>3</v>
      </c>
      <c r="F221" s="150" t="s">
        <v>332</v>
      </c>
      <c r="H221" s="151">
        <v>72</v>
      </c>
      <c r="I221" s="152"/>
      <c r="L221" s="147"/>
      <c r="M221" s="153"/>
      <c r="T221" s="154"/>
      <c r="AT221" s="149" t="s">
        <v>146</v>
      </c>
      <c r="AU221" s="149" t="s">
        <v>89</v>
      </c>
      <c r="AV221" s="12" t="s">
        <v>89</v>
      </c>
      <c r="AW221" s="12" t="s">
        <v>41</v>
      </c>
      <c r="AX221" s="12" t="s">
        <v>87</v>
      </c>
      <c r="AY221" s="149" t="s">
        <v>136</v>
      </c>
    </row>
    <row r="222" spans="2:65" s="11" customFormat="1" ht="22.9" customHeight="1">
      <c r="B222" s="116"/>
      <c r="D222" s="117" t="s">
        <v>78</v>
      </c>
      <c r="E222" s="126" t="s">
        <v>178</v>
      </c>
      <c r="F222" s="126" t="s">
        <v>338</v>
      </c>
      <c r="I222" s="119"/>
      <c r="J222" s="127">
        <f>BK222</f>
        <v>0</v>
      </c>
      <c r="L222" s="116"/>
      <c r="M222" s="121"/>
      <c r="P222" s="122">
        <f>SUM(P223:P226)</f>
        <v>0</v>
      </c>
      <c r="R222" s="122">
        <f>SUM(R223:R226)</f>
        <v>0.11649340000000001</v>
      </c>
      <c r="T222" s="123">
        <f>SUM(T223:T226)</f>
        <v>0</v>
      </c>
      <c r="AR222" s="117" t="s">
        <v>87</v>
      </c>
      <c r="AT222" s="124" t="s">
        <v>78</v>
      </c>
      <c r="AU222" s="124" t="s">
        <v>87</v>
      </c>
      <c r="AY222" s="117" t="s">
        <v>136</v>
      </c>
      <c r="BK222" s="125">
        <f>SUM(BK223:BK226)</f>
        <v>0</v>
      </c>
    </row>
    <row r="223" spans="2:65" s="1" customFormat="1" ht="16.5" customHeight="1">
      <c r="B223" s="128"/>
      <c r="C223" s="129" t="s">
        <v>339</v>
      </c>
      <c r="D223" s="129" t="s">
        <v>138</v>
      </c>
      <c r="E223" s="130" t="s">
        <v>340</v>
      </c>
      <c r="F223" s="131" t="s">
        <v>341</v>
      </c>
      <c r="G223" s="132" t="s">
        <v>342</v>
      </c>
      <c r="H223" s="133">
        <v>146</v>
      </c>
      <c r="I223" s="134"/>
      <c r="J223" s="135">
        <f>ROUND(I223*H223,2)</f>
        <v>0</v>
      </c>
      <c r="K223" s="136"/>
      <c r="L223" s="32"/>
      <c r="M223" s="137" t="s">
        <v>3</v>
      </c>
      <c r="N223" s="138" t="s">
        <v>50</v>
      </c>
      <c r="P223" s="139">
        <f>O223*H223</f>
        <v>0</v>
      </c>
      <c r="Q223" s="139">
        <v>0</v>
      </c>
      <c r="R223" s="139">
        <f>Q223*H223</f>
        <v>0</v>
      </c>
      <c r="S223" s="139">
        <v>0</v>
      </c>
      <c r="T223" s="140">
        <f>S223*H223</f>
        <v>0</v>
      </c>
      <c r="AR223" s="141" t="s">
        <v>142</v>
      </c>
      <c r="AT223" s="141" t="s">
        <v>138</v>
      </c>
      <c r="AU223" s="141" t="s">
        <v>89</v>
      </c>
      <c r="AY223" s="16" t="s">
        <v>136</v>
      </c>
      <c r="BE223" s="142">
        <f>IF(N223="základní",J223,0)</f>
        <v>0</v>
      </c>
      <c r="BF223" s="142">
        <f>IF(N223="snížená",J223,0)</f>
        <v>0</v>
      </c>
      <c r="BG223" s="142">
        <f>IF(N223="zákl. přenesená",J223,0)</f>
        <v>0</v>
      </c>
      <c r="BH223" s="142">
        <f>IF(N223="sníž. přenesená",J223,0)</f>
        <v>0</v>
      </c>
      <c r="BI223" s="142">
        <f>IF(N223="nulová",J223,0)</f>
        <v>0</v>
      </c>
      <c r="BJ223" s="16" t="s">
        <v>87</v>
      </c>
      <c r="BK223" s="142">
        <f>ROUND(I223*H223,2)</f>
        <v>0</v>
      </c>
      <c r="BL223" s="16" t="s">
        <v>142</v>
      </c>
      <c r="BM223" s="141" t="s">
        <v>343</v>
      </c>
    </row>
    <row r="224" spans="2:65" s="12" customFormat="1" ht="11.25">
      <c r="B224" s="147"/>
      <c r="D224" s="148" t="s">
        <v>146</v>
      </c>
      <c r="E224" s="149" t="s">
        <v>3</v>
      </c>
      <c r="F224" s="150" t="s">
        <v>344</v>
      </c>
      <c r="H224" s="151">
        <v>146</v>
      </c>
      <c r="I224" s="152"/>
      <c r="L224" s="147"/>
      <c r="M224" s="153"/>
      <c r="T224" s="154"/>
      <c r="AT224" s="149" t="s">
        <v>146</v>
      </c>
      <c r="AU224" s="149" t="s">
        <v>89</v>
      </c>
      <c r="AV224" s="12" t="s">
        <v>89</v>
      </c>
      <c r="AW224" s="12" t="s">
        <v>41</v>
      </c>
      <c r="AX224" s="12" t="s">
        <v>87</v>
      </c>
      <c r="AY224" s="149" t="s">
        <v>136</v>
      </c>
    </row>
    <row r="225" spans="2:65" s="1" customFormat="1" ht="24.2" customHeight="1">
      <c r="B225" s="128"/>
      <c r="C225" s="162" t="s">
        <v>345</v>
      </c>
      <c r="D225" s="162" t="s">
        <v>257</v>
      </c>
      <c r="E225" s="163" t="s">
        <v>346</v>
      </c>
      <c r="F225" s="164" t="s">
        <v>347</v>
      </c>
      <c r="G225" s="165" t="s">
        <v>342</v>
      </c>
      <c r="H225" s="166">
        <v>147.46</v>
      </c>
      <c r="I225" s="167"/>
      <c r="J225" s="168">
        <f>ROUND(I225*H225,2)</f>
        <v>0</v>
      </c>
      <c r="K225" s="169"/>
      <c r="L225" s="170"/>
      <c r="M225" s="171" t="s">
        <v>3</v>
      </c>
      <c r="N225" s="172" t="s">
        <v>50</v>
      </c>
      <c r="P225" s="139">
        <f>O225*H225</f>
        <v>0</v>
      </c>
      <c r="Q225" s="139">
        <v>7.9000000000000001E-4</v>
      </c>
      <c r="R225" s="139">
        <f>Q225*H225</f>
        <v>0.11649340000000001</v>
      </c>
      <c r="S225" s="139">
        <v>0</v>
      </c>
      <c r="T225" s="140">
        <f>S225*H225</f>
        <v>0</v>
      </c>
      <c r="AR225" s="141" t="s">
        <v>178</v>
      </c>
      <c r="AT225" s="141" t="s">
        <v>257</v>
      </c>
      <c r="AU225" s="141" t="s">
        <v>89</v>
      </c>
      <c r="AY225" s="16" t="s">
        <v>136</v>
      </c>
      <c r="BE225" s="142">
        <f>IF(N225="základní",J225,0)</f>
        <v>0</v>
      </c>
      <c r="BF225" s="142">
        <f>IF(N225="snížená",J225,0)</f>
        <v>0</v>
      </c>
      <c r="BG225" s="142">
        <f>IF(N225="zákl. přenesená",J225,0)</f>
        <v>0</v>
      </c>
      <c r="BH225" s="142">
        <f>IF(N225="sníž. přenesená",J225,0)</f>
        <v>0</v>
      </c>
      <c r="BI225" s="142">
        <f>IF(N225="nulová",J225,0)</f>
        <v>0</v>
      </c>
      <c r="BJ225" s="16" t="s">
        <v>87</v>
      </c>
      <c r="BK225" s="142">
        <f>ROUND(I225*H225,2)</f>
        <v>0</v>
      </c>
      <c r="BL225" s="16" t="s">
        <v>142</v>
      </c>
      <c r="BM225" s="141" t="s">
        <v>348</v>
      </c>
    </row>
    <row r="226" spans="2:65" s="12" customFormat="1" ht="11.25">
      <c r="B226" s="147"/>
      <c r="D226" s="148" t="s">
        <v>146</v>
      </c>
      <c r="E226" s="149" t="s">
        <v>3</v>
      </c>
      <c r="F226" s="150" t="s">
        <v>349</v>
      </c>
      <c r="H226" s="151">
        <v>147.46</v>
      </c>
      <c r="I226" s="152"/>
      <c r="L226" s="147"/>
      <c r="M226" s="153"/>
      <c r="T226" s="154"/>
      <c r="AT226" s="149" t="s">
        <v>146</v>
      </c>
      <c r="AU226" s="149" t="s">
        <v>89</v>
      </c>
      <c r="AV226" s="12" t="s">
        <v>89</v>
      </c>
      <c r="AW226" s="12" t="s">
        <v>41</v>
      </c>
      <c r="AX226" s="12" t="s">
        <v>87</v>
      </c>
      <c r="AY226" s="149" t="s">
        <v>136</v>
      </c>
    </row>
    <row r="227" spans="2:65" s="11" customFormat="1" ht="22.9" customHeight="1">
      <c r="B227" s="116"/>
      <c r="D227" s="117" t="s">
        <v>78</v>
      </c>
      <c r="E227" s="126" t="s">
        <v>350</v>
      </c>
      <c r="F227" s="126" t="s">
        <v>351</v>
      </c>
      <c r="I227" s="119"/>
      <c r="J227" s="127">
        <f>BK227</f>
        <v>0</v>
      </c>
      <c r="L227" s="116"/>
      <c r="M227" s="121"/>
      <c r="P227" s="122">
        <f>SUM(P228:P229)</f>
        <v>0</v>
      </c>
      <c r="R227" s="122">
        <f>SUM(R228:R229)</f>
        <v>0</v>
      </c>
      <c r="T227" s="123">
        <f>SUM(T228:T229)</f>
        <v>0</v>
      </c>
      <c r="AR227" s="117" t="s">
        <v>87</v>
      </c>
      <c r="AT227" s="124" t="s">
        <v>78</v>
      </c>
      <c r="AU227" s="124" t="s">
        <v>87</v>
      </c>
      <c r="AY227" s="117" t="s">
        <v>136</v>
      </c>
      <c r="BK227" s="125">
        <f>SUM(BK228:BK229)</f>
        <v>0</v>
      </c>
    </row>
    <row r="228" spans="2:65" s="1" customFormat="1" ht="24.2" customHeight="1">
      <c r="B228" s="128"/>
      <c r="C228" s="129" t="s">
        <v>352</v>
      </c>
      <c r="D228" s="129" t="s">
        <v>138</v>
      </c>
      <c r="E228" s="130" t="s">
        <v>353</v>
      </c>
      <c r="F228" s="131" t="s">
        <v>354</v>
      </c>
      <c r="G228" s="132" t="s">
        <v>247</v>
      </c>
      <c r="H228" s="133">
        <v>24.8</v>
      </c>
      <c r="I228" s="134"/>
      <c r="J228" s="135">
        <f>ROUND(I228*H228,2)</f>
        <v>0</v>
      </c>
      <c r="K228" s="136"/>
      <c r="L228" s="32"/>
      <c r="M228" s="137" t="s">
        <v>3</v>
      </c>
      <c r="N228" s="138" t="s">
        <v>50</v>
      </c>
      <c r="P228" s="139">
        <f>O228*H228</f>
        <v>0</v>
      </c>
      <c r="Q228" s="139">
        <v>0</v>
      </c>
      <c r="R228" s="139">
        <f>Q228*H228</f>
        <v>0</v>
      </c>
      <c r="S228" s="139">
        <v>0</v>
      </c>
      <c r="T228" s="140">
        <f>S228*H228</f>
        <v>0</v>
      </c>
      <c r="AR228" s="141" t="s">
        <v>142</v>
      </c>
      <c r="AT228" s="141" t="s">
        <v>138</v>
      </c>
      <c r="AU228" s="141" t="s">
        <v>89</v>
      </c>
      <c r="AY228" s="16" t="s">
        <v>136</v>
      </c>
      <c r="BE228" s="142">
        <f>IF(N228="základní",J228,0)</f>
        <v>0</v>
      </c>
      <c r="BF228" s="142">
        <f>IF(N228="snížená",J228,0)</f>
        <v>0</v>
      </c>
      <c r="BG228" s="142">
        <f>IF(N228="zákl. přenesená",J228,0)</f>
        <v>0</v>
      </c>
      <c r="BH228" s="142">
        <f>IF(N228="sníž. přenesená",J228,0)</f>
        <v>0</v>
      </c>
      <c r="BI228" s="142">
        <f>IF(N228="nulová",J228,0)</f>
        <v>0</v>
      </c>
      <c r="BJ228" s="16" t="s">
        <v>87</v>
      </c>
      <c r="BK228" s="142">
        <f>ROUND(I228*H228,2)</f>
        <v>0</v>
      </c>
      <c r="BL228" s="16" t="s">
        <v>142</v>
      </c>
      <c r="BM228" s="141" t="s">
        <v>355</v>
      </c>
    </row>
    <row r="229" spans="2:65" s="12" customFormat="1" ht="11.25">
      <c r="B229" s="147"/>
      <c r="D229" s="148" t="s">
        <v>146</v>
      </c>
      <c r="E229" s="149" t="s">
        <v>3</v>
      </c>
      <c r="F229" s="150" t="s">
        <v>356</v>
      </c>
      <c r="H229" s="151">
        <v>24.8</v>
      </c>
      <c r="I229" s="152"/>
      <c r="L229" s="147"/>
      <c r="M229" s="153"/>
      <c r="T229" s="154"/>
      <c r="AT229" s="149" t="s">
        <v>146</v>
      </c>
      <c r="AU229" s="149" t="s">
        <v>89</v>
      </c>
      <c r="AV229" s="12" t="s">
        <v>89</v>
      </c>
      <c r="AW229" s="12" t="s">
        <v>41</v>
      </c>
      <c r="AX229" s="12" t="s">
        <v>87</v>
      </c>
      <c r="AY229" s="149" t="s">
        <v>136</v>
      </c>
    </row>
    <row r="230" spans="2:65" s="11" customFormat="1" ht="22.9" customHeight="1">
      <c r="B230" s="116"/>
      <c r="D230" s="117" t="s">
        <v>78</v>
      </c>
      <c r="E230" s="126" t="s">
        <v>357</v>
      </c>
      <c r="F230" s="126" t="s">
        <v>358</v>
      </c>
      <c r="I230" s="119"/>
      <c r="J230" s="127">
        <f>BK230</f>
        <v>0</v>
      </c>
      <c r="L230" s="116"/>
      <c r="M230" s="121"/>
      <c r="P230" s="122">
        <f>SUM(P231:P232)</f>
        <v>0</v>
      </c>
      <c r="R230" s="122">
        <f>SUM(R231:R232)</f>
        <v>0</v>
      </c>
      <c r="T230" s="123">
        <f>SUM(T231:T232)</f>
        <v>0</v>
      </c>
      <c r="AR230" s="117" t="s">
        <v>87</v>
      </c>
      <c r="AT230" s="124" t="s">
        <v>78</v>
      </c>
      <c r="AU230" s="124" t="s">
        <v>87</v>
      </c>
      <c r="AY230" s="117" t="s">
        <v>136</v>
      </c>
      <c r="BK230" s="125">
        <f>SUM(BK231:BK232)</f>
        <v>0</v>
      </c>
    </row>
    <row r="231" spans="2:65" s="1" customFormat="1" ht="16.5" customHeight="1">
      <c r="B231" s="128"/>
      <c r="C231" s="129" t="s">
        <v>359</v>
      </c>
      <c r="D231" s="129" t="s">
        <v>138</v>
      </c>
      <c r="E231" s="130" t="s">
        <v>360</v>
      </c>
      <c r="F231" s="131" t="s">
        <v>361</v>
      </c>
      <c r="G231" s="132" t="s">
        <v>247</v>
      </c>
      <c r="H231" s="133">
        <v>864.78200000000004</v>
      </c>
      <c r="I231" s="134"/>
      <c r="J231" s="135">
        <f>ROUND(I231*H231,2)</f>
        <v>0</v>
      </c>
      <c r="K231" s="136"/>
      <c r="L231" s="32"/>
      <c r="M231" s="137" t="s">
        <v>3</v>
      </c>
      <c r="N231" s="138" t="s">
        <v>50</v>
      </c>
      <c r="P231" s="139">
        <f>O231*H231</f>
        <v>0</v>
      </c>
      <c r="Q231" s="139">
        <v>0</v>
      </c>
      <c r="R231" s="139">
        <f>Q231*H231</f>
        <v>0</v>
      </c>
      <c r="S231" s="139">
        <v>0</v>
      </c>
      <c r="T231" s="140">
        <f>S231*H231</f>
        <v>0</v>
      </c>
      <c r="AR231" s="141" t="s">
        <v>142</v>
      </c>
      <c r="AT231" s="141" t="s">
        <v>138</v>
      </c>
      <c r="AU231" s="141" t="s">
        <v>89</v>
      </c>
      <c r="AY231" s="16" t="s">
        <v>136</v>
      </c>
      <c r="BE231" s="142">
        <f>IF(N231="základní",J231,0)</f>
        <v>0</v>
      </c>
      <c r="BF231" s="142">
        <f>IF(N231="snížená",J231,0)</f>
        <v>0</v>
      </c>
      <c r="BG231" s="142">
        <f>IF(N231="zákl. přenesená",J231,0)</f>
        <v>0</v>
      </c>
      <c r="BH231" s="142">
        <f>IF(N231="sníž. přenesená",J231,0)</f>
        <v>0</v>
      </c>
      <c r="BI231" s="142">
        <f>IF(N231="nulová",J231,0)</f>
        <v>0</v>
      </c>
      <c r="BJ231" s="16" t="s">
        <v>87</v>
      </c>
      <c r="BK231" s="142">
        <f>ROUND(I231*H231,2)</f>
        <v>0</v>
      </c>
      <c r="BL231" s="16" t="s">
        <v>142</v>
      </c>
      <c r="BM231" s="141" t="s">
        <v>362</v>
      </c>
    </row>
    <row r="232" spans="2:65" s="1" customFormat="1" ht="11.25">
      <c r="B232" s="32"/>
      <c r="D232" s="143" t="s">
        <v>144</v>
      </c>
      <c r="F232" s="144" t="s">
        <v>363</v>
      </c>
      <c r="I232" s="145"/>
      <c r="L232" s="32"/>
      <c r="M232" s="146"/>
      <c r="T232" s="53"/>
      <c r="AT232" s="16" t="s">
        <v>144</v>
      </c>
      <c r="AU232" s="16" t="s">
        <v>89</v>
      </c>
    </row>
    <row r="233" spans="2:65" s="11" customFormat="1" ht="25.9" customHeight="1">
      <c r="B233" s="116"/>
      <c r="D233" s="117" t="s">
        <v>78</v>
      </c>
      <c r="E233" s="118" t="s">
        <v>364</v>
      </c>
      <c r="F233" s="118" t="s">
        <v>365</v>
      </c>
      <c r="I233" s="119"/>
      <c r="J233" s="120">
        <f>BK233</f>
        <v>0</v>
      </c>
      <c r="L233" s="116"/>
      <c r="M233" s="121"/>
      <c r="P233" s="122">
        <f>P234</f>
        <v>0</v>
      </c>
      <c r="R233" s="122">
        <f>R234</f>
        <v>0</v>
      </c>
      <c r="T233" s="123">
        <f>T234</f>
        <v>0</v>
      </c>
      <c r="AR233" s="117" t="s">
        <v>162</v>
      </c>
      <c r="AT233" s="124" t="s">
        <v>78</v>
      </c>
      <c r="AU233" s="124" t="s">
        <v>79</v>
      </c>
      <c r="AY233" s="117" t="s">
        <v>136</v>
      </c>
      <c r="BK233" s="125">
        <f>BK234</f>
        <v>0</v>
      </c>
    </row>
    <row r="234" spans="2:65" s="11" customFormat="1" ht="22.9" customHeight="1">
      <c r="B234" s="116"/>
      <c r="D234" s="117" t="s">
        <v>78</v>
      </c>
      <c r="E234" s="126" t="s">
        <v>366</v>
      </c>
      <c r="F234" s="126" t="s">
        <v>367</v>
      </c>
      <c r="I234" s="119"/>
      <c r="J234" s="127">
        <f>BK234</f>
        <v>0</v>
      </c>
      <c r="L234" s="116"/>
      <c r="M234" s="121"/>
      <c r="P234" s="122">
        <f>SUM(P235:P236)</f>
        <v>0</v>
      </c>
      <c r="R234" s="122">
        <f>SUM(R235:R236)</f>
        <v>0</v>
      </c>
      <c r="T234" s="123">
        <f>SUM(T235:T236)</f>
        <v>0</v>
      </c>
      <c r="AR234" s="117" t="s">
        <v>162</v>
      </c>
      <c r="AT234" s="124" t="s">
        <v>78</v>
      </c>
      <c r="AU234" s="124" t="s">
        <v>87</v>
      </c>
      <c r="AY234" s="117" t="s">
        <v>136</v>
      </c>
      <c r="BK234" s="125">
        <f>SUM(BK235:BK236)</f>
        <v>0</v>
      </c>
    </row>
    <row r="235" spans="2:65" s="1" customFormat="1" ht="16.5" customHeight="1">
      <c r="B235" s="128"/>
      <c r="C235" s="129" t="s">
        <v>368</v>
      </c>
      <c r="D235" s="129" t="s">
        <v>138</v>
      </c>
      <c r="E235" s="130" t="s">
        <v>369</v>
      </c>
      <c r="F235" s="131" t="s">
        <v>370</v>
      </c>
      <c r="G235" s="132" t="s">
        <v>371</v>
      </c>
      <c r="H235" s="133">
        <v>3</v>
      </c>
      <c r="I235" s="134"/>
      <c r="J235" s="135">
        <f>ROUND(I235*H235,2)</f>
        <v>0</v>
      </c>
      <c r="K235" s="136"/>
      <c r="L235" s="32"/>
      <c r="M235" s="137" t="s">
        <v>3</v>
      </c>
      <c r="N235" s="138" t="s">
        <v>50</v>
      </c>
      <c r="P235" s="139">
        <f>O235*H235</f>
        <v>0</v>
      </c>
      <c r="Q235" s="139">
        <v>0</v>
      </c>
      <c r="R235" s="139">
        <f>Q235*H235</f>
        <v>0</v>
      </c>
      <c r="S235" s="139">
        <v>0</v>
      </c>
      <c r="T235" s="140">
        <f>S235*H235</f>
        <v>0</v>
      </c>
      <c r="AR235" s="141" t="s">
        <v>372</v>
      </c>
      <c r="AT235" s="141" t="s">
        <v>138</v>
      </c>
      <c r="AU235" s="141" t="s">
        <v>89</v>
      </c>
      <c r="AY235" s="16" t="s">
        <v>136</v>
      </c>
      <c r="BE235" s="142">
        <f>IF(N235="základní",J235,0)</f>
        <v>0</v>
      </c>
      <c r="BF235" s="142">
        <f>IF(N235="snížená",J235,0)</f>
        <v>0</v>
      </c>
      <c r="BG235" s="142">
        <f>IF(N235="zákl. přenesená",J235,0)</f>
        <v>0</v>
      </c>
      <c r="BH235" s="142">
        <f>IF(N235="sníž. přenesená",J235,0)</f>
        <v>0</v>
      </c>
      <c r="BI235" s="142">
        <f>IF(N235="nulová",J235,0)</f>
        <v>0</v>
      </c>
      <c r="BJ235" s="16" t="s">
        <v>87</v>
      </c>
      <c r="BK235" s="142">
        <f>ROUND(I235*H235,2)</f>
        <v>0</v>
      </c>
      <c r="BL235" s="16" t="s">
        <v>372</v>
      </c>
      <c r="BM235" s="141" t="s">
        <v>373</v>
      </c>
    </row>
    <row r="236" spans="2:65" s="12" customFormat="1" ht="11.25">
      <c r="B236" s="147"/>
      <c r="D236" s="148" t="s">
        <v>146</v>
      </c>
      <c r="E236" s="149" t="s">
        <v>3</v>
      </c>
      <c r="F236" s="150" t="s">
        <v>154</v>
      </c>
      <c r="H236" s="151">
        <v>3</v>
      </c>
      <c r="I236" s="152"/>
      <c r="L236" s="147"/>
      <c r="M236" s="173"/>
      <c r="N236" s="174"/>
      <c r="O236" s="174"/>
      <c r="P236" s="174"/>
      <c r="Q236" s="174"/>
      <c r="R236" s="174"/>
      <c r="S236" s="174"/>
      <c r="T236" s="175"/>
      <c r="AT236" s="149" t="s">
        <v>146</v>
      </c>
      <c r="AU236" s="149" t="s">
        <v>89</v>
      </c>
      <c r="AV236" s="12" t="s">
        <v>89</v>
      </c>
      <c r="AW236" s="12" t="s">
        <v>41</v>
      </c>
      <c r="AX236" s="12" t="s">
        <v>87</v>
      </c>
      <c r="AY236" s="149" t="s">
        <v>136</v>
      </c>
    </row>
    <row r="237" spans="2:65" s="1" customFormat="1" ht="6.95" customHeight="1">
      <c r="B237" s="41"/>
      <c r="C237" s="42"/>
      <c r="D237" s="42"/>
      <c r="E237" s="42"/>
      <c r="F237" s="42"/>
      <c r="G237" s="42"/>
      <c r="H237" s="42"/>
      <c r="I237" s="42"/>
      <c r="J237" s="42"/>
      <c r="K237" s="42"/>
      <c r="L237" s="32"/>
    </row>
  </sheetData>
  <autoFilter ref="C87:K236" xr:uid="{00000000-0009-0000-0000-000001000000}"/>
  <mergeCells count="9">
    <mergeCell ref="E50:H50"/>
    <mergeCell ref="E78:H78"/>
    <mergeCell ref="E80:H80"/>
    <mergeCell ref="L2:V2"/>
    <mergeCell ref="E7:H7"/>
    <mergeCell ref="E9:H9"/>
    <mergeCell ref="E18:H18"/>
    <mergeCell ref="E27:H27"/>
    <mergeCell ref="E48:H48"/>
  </mergeCells>
  <hyperlinks>
    <hyperlink ref="F92" r:id="rId1" xr:uid="{00000000-0004-0000-0100-000000000000}"/>
    <hyperlink ref="F95" r:id="rId2" xr:uid="{00000000-0004-0000-0100-000001000000}"/>
    <hyperlink ref="F100" r:id="rId3" xr:uid="{00000000-0004-0000-0100-000002000000}"/>
    <hyperlink ref="F103" r:id="rId4" xr:uid="{00000000-0004-0000-0100-000003000000}"/>
    <hyperlink ref="F106" r:id="rId5" xr:uid="{00000000-0004-0000-0100-000004000000}"/>
    <hyperlink ref="F109" r:id="rId6" xr:uid="{00000000-0004-0000-0100-000005000000}"/>
    <hyperlink ref="F112" r:id="rId7" xr:uid="{00000000-0004-0000-0100-000006000000}"/>
    <hyperlink ref="F115" r:id="rId8" xr:uid="{00000000-0004-0000-0100-000007000000}"/>
    <hyperlink ref="F118" r:id="rId9" xr:uid="{00000000-0004-0000-0100-000008000000}"/>
    <hyperlink ref="F122" r:id="rId10" xr:uid="{00000000-0004-0000-0100-000009000000}"/>
    <hyperlink ref="F136" r:id="rId11" xr:uid="{00000000-0004-0000-0100-00000A000000}"/>
    <hyperlink ref="F140" r:id="rId12" xr:uid="{00000000-0004-0000-0100-00000B000000}"/>
    <hyperlink ref="F144" r:id="rId13" xr:uid="{00000000-0004-0000-0100-00000C000000}"/>
    <hyperlink ref="F165" r:id="rId14" xr:uid="{00000000-0004-0000-0100-00000D000000}"/>
    <hyperlink ref="F170" r:id="rId15" xr:uid="{00000000-0004-0000-0100-00000E000000}"/>
    <hyperlink ref="F173" r:id="rId16" xr:uid="{00000000-0004-0000-0100-00000F000000}"/>
    <hyperlink ref="F177" r:id="rId17" xr:uid="{00000000-0004-0000-0100-000010000000}"/>
    <hyperlink ref="F181" r:id="rId18" xr:uid="{00000000-0004-0000-0100-000011000000}"/>
    <hyperlink ref="F190" r:id="rId19" xr:uid="{00000000-0004-0000-0100-000012000000}"/>
    <hyperlink ref="F200" r:id="rId20" xr:uid="{00000000-0004-0000-0100-000013000000}"/>
    <hyperlink ref="F203" r:id="rId21" xr:uid="{00000000-0004-0000-0100-000014000000}"/>
    <hyperlink ref="F213" r:id="rId22" xr:uid="{00000000-0004-0000-0100-000015000000}"/>
    <hyperlink ref="F217" r:id="rId23" xr:uid="{00000000-0004-0000-0100-000016000000}"/>
    <hyperlink ref="F220" r:id="rId24" xr:uid="{00000000-0004-0000-0100-000017000000}"/>
    <hyperlink ref="F232" r:id="rId25" xr:uid="{00000000-0004-0000-0100-000018000000}"/>
  </hyperlinks>
  <pageMargins left="0.39374999999999999" right="0.39374999999999999" top="0.39374999999999999" bottom="0.39374999999999999" header="0" footer="0"/>
  <pageSetup paperSize="9" fitToHeight="100" orientation="landscape" blackAndWhite="1" r:id="rId26"/>
  <headerFooter>
    <oddFooter>&amp;CStrana &amp;P z &amp;N</oddFooter>
  </headerFooter>
  <drawing r:id="rId27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224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302" t="s">
        <v>6</v>
      </c>
      <c r="M2" s="287"/>
      <c r="N2" s="287"/>
      <c r="O2" s="287"/>
      <c r="P2" s="287"/>
      <c r="Q2" s="287"/>
      <c r="R2" s="287"/>
      <c r="S2" s="287"/>
      <c r="T2" s="287"/>
      <c r="U2" s="287"/>
      <c r="V2" s="287"/>
      <c r="AT2" s="16" t="s">
        <v>92</v>
      </c>
    </row>
    <row r="3" spans="2:4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89</v>
      </c>
    </row>
    <row r="4" spans="2:46" ht="24.95" customHeight="1">
      <c r="B4" s="19"/>
      <c r="D4" s="20" t="s">
        <v>105</v>
      </c>
      <c r="L4" s="19"/>
      <c r="M4" s="85" t="s">
        <v>11</v>
      </c>
      <c r="AT4" s="16" t="s">
        <v>4</v>
      </c>
    </row>
    <row r="5" spans="2:46" ht="6.95" customHeight="1">
      <c r="B5" s="19"/>
      <c r="L5" s="19"/>
    </row>
    <row r="6" spans="2:46" ht="12" customHeight="1">
      <c r="B6" s="19"/>
      <c r="D6" s="26" t="s">
        <v>17</v>
      </c>
      <c r="L6" s="19"/>
    </row>
    <row r="7" spans="2:46" ht="16.5" customHeight="1">
      <c r="B7" s="19"/>
      <c r="E7" s="303" t="str">
        <f>'Rekapitulace stavby'!K6</f>
        <v>MVN Polom - obnova rybníka</v>
      </c>
      <c r="F7" s="304"/>
      <c r="G7" s="304"/>
      <c r="H7" s="304"/>
      <c r="L7" s="19"/>
    </row>
    <row r="8" spans="2:46" s="1" customFormat="1" ht="12" customHeight="1">
      <c r="B8" s="32"/>
      <c r="D8" s="26" t="s">
        <v>106</v>
      </c>
      <c r="L8" s="32"/>
    </row>
    <row r="9" spans="2:46" s="1" customFormat="1" ht="16.5" customHeight="1">
      <c r="B9" s="32"/>
      <c r="E9" s="265" t="s">
        <v>374</v>
      </c>
      <c r="F9" s="305"/>
      <c r="G9" s="305"/>
      <c r="H9" s="305"/>
      <c r="L9" s="32"/>
    </row>
    <row r="10" spans="2:46" s="1" customFormat="1" ht="11.25">
      <c r="B10" s="32"/>
      <c r="L10" s="32"/>
    </row>
    <row r="11" spans="2:46" s="1" customFormat="1" ht="12" customHeight="1">
      <c r="B11" s="32"/>
      <c r="D11" s="26" t="s">
        <v>19</v>
      </c>
      <c r="F11" s="24" t="s">
        <v>20</v>
      </c>
      <c r="I11" s="26" t="s">
        <v>21</v>
      </c>
      <c r="J11" s="24" t="s">
        <v>3</v>
      </c>
      <c r="L11" s="32"/>
    </row>
    <row r="12" spans="2:46" s="1" customFormat="1" ht="12" customHeight="1">
      <c r="B12" s="32"/>
      <c r="D12" s="26" t="s">
        <v>23</v>
      </c>
      <c r="F12" s="24" t="s">
        <v>24</v>
      </c>
      <c r="I12" s="26" t="s">
        <v>25</v>
      </c>
      <c r="J12" s="49" t="str">
        <f>'Rekapitulace stavby'!AN8</f>
        <v>5. 2. 2024</v>
      </c>
      <c r="L12" s="32"/>
    </row>
    <row r="13" spans="2:46" s="1" customFormat="1" ht="10.9" customHeight="1">
      <c r="B13" s="32"/>
      <c r="L13" s="32"/>
    </row>
    <row r="14" spans="2:46" s="1" customFormat="1" ht="12" customHeight="1">
      <c r="B14" s="32"/>
      <c r="D14" s="26" t="s">
        <v>29</v>
      </c>
      <c r="I14" s="26" t="s">
        <v>30</v>
      </c>
      <c r="J14" s="24" t="s">
        <v>31</v>
      </c>
      <c r="L14" s="32"/>
    </row>
    <row r="15" spans="2:46" s="1" customFormat="1" ht="18" customHeight="1">
      <c r="B15" s="32"/>
      <c r="E15" s="24" t="s">
        <v>32</v>
      </c>
      <c r="I15" s="26" t="s">
        <v>33</v>
      </c>
      <c r="J15" s="24" t="s">
        <v>34</v>
      </c>
      <c r="L15" s="32"/>
    </row>
    <row r="16" spans="2:46" s="1" customFormat="1" ht="6.95" customHeight="1">
      <c r="B16" s="32"/>
      <c r="L16" s="32"/>
    </row>
    <row r="17" spans="2:12" s="1" customFormat="1" ht="12" customHeight="1">
      <c r="B17" s="32"/>
      <c r="D17" s="26" t="s">
        <v>35</v>
      </c>
      <c r="I17" s="26" t="s">
        <v>30</v>
      </c>
      <c r="J17" s="27" t="str">
        <f>'Rekapitulace stavby'!AN13</f>
        <v>Vyplň údaj</v>
      </c>
      <c r="L17" s="32"/>
    </row>
    <row r="18" spans="2:12" s="1" customFormat="1" ht="18" customHeight="1">
      <c r="B18" s="32"/>
      <c r="E18" s="306" t="str">
        <f>'Rekapitulace stavby'!E14</f>
        <v>Vyplň údaj</v>
      </c>
      <c r="F18" s="286"/>
      <c r="G18" s="286"/>
      <c r="H18" s="286"/>
      <c r="I18" s="26" t="s">
        <v>33</v>
      </c>
      <c r="J18" s="27" t="str">
        <f>'Rekapitulace stavby'!AN14</f>
        <v>Vyplň údaj</v>
      </c>
      <c r="L18" s="32"/>
    </row>
    <row r="19" spans="2:12" s="1" customFormat="1" ht="6.95" customHeight="1">
      <c r="B19" s="32"/>
      <c r="L19" s="32"/>
    </row>
    <row r="20" spans="2:12" s="1" customFormat="1" ht="12" customHeight="1">
      <c r="B20" s="32"/>
      <c r="D20" s="26" t="s">
        <v>37</v>
      </c>
      <c r="I20" s="26" t="s">
        <v>30</v>
      </c>
      <c r="J20" s="24" t="s">
        <v>38</v>
      </c>
      <c r="L20" s="32"/>
    </row>
    <row r="21" spans="2:12" s="1" customFormat="1" ht="18" customHeight="1">
      <c r="B21" s="32"/>
      <c r="E21" s="24" t="s">
        <v>39</v>
      </c>
      <c r="I21" s="26" t="s">
        <v>33</v>
      </c>
      <c r="J21" s="24" t="s">
        <v>40</v>
      </c>
      <c r="L21" s="32"/>
    </row>
    <row r="22" spans="2:12" s="1" customFormat="1" ht="6.95" customHeight="1">
      <c r="B22" s="32"/>
      <c r="L22" s="32"/>
    </row>
    <row r="23" spans="2:12" s="1" customFormat="1" ht="12" customHeight="1">
      <c r="B23" s="32"/>
      <c r="D23" s="26" t="s">
        <v>42</v>
      </c>
      <c r="I23" s="26" t="s">
        <v>30</v>
      </c>
      <c r="J23" s="24" t="s">
        <v>38</v>
      </c>
      <c r="L23" s="32"/>
    </row>
    <row r="24" spans="2:12" s="1" customFormat="1" ht="18" customHeight="1">
      <c r="B24" s="32"/>
      <c r="E24" s="24" t="s">
        <v>39</v>
      </c>
      <c r="I24" s="26" t="s">
        <v>33</v>
      </c>
      <c r="J24" s="24" t="s">
        <v>40</v>
      </c>
      <c r="L24" s="32"/>
    </row>
    <row r="25" spans="2:12" s="1" customFormat="1" ht="6.95" customHeight="1">
      <c r="B25" s="32"/>
      <c r="L25" s="32"/>
    </row>
    <row r="26" spans="2:12" s="1" customFormat="1" ht="12" customHeight="1">
      <c r="B26" s="32"/>
      <c r="D26" s="26" t="s">
        <v>43</v>
      </c>
      <c r="L26" s="32"/>
    </row>
    <row r="27" spans="2:12" s="7" customFormat="1" ht="16.5" customHeight="1">
      <c r="B27" s="86"/>
      <c r="E27" s="291" t="s">
        <v>3</v>
      </c>
      <c r="F27" s="291"/>
      <c r="G27" s="291"/>
      <c r="H27" s="291"/>
      <c r="L27" s="86"/>
    </row>
    <row r="28" spans="2:12" s="1" customFormat="1" ht="6.95" customHeight="1">
      <c r="B28" s="32"/>
      <c r="L28" s="32"/>
    </row>
    <row r="29" spans="2:12" s="1" customFormat="1" ht="6.95" customHeight="1">
      <c r="B29" s="32"/>
      <c r="D29" s="50"/>
      <c r="E29" s="50"/>
      <c r="F29" s="50"/>
      <c r="G29" s="50"/>
      <c r="H29" s="50"/>
      <c r="I29" s="50"/>
      <c r="J29" s="50"/>
      <c r="K29" s="50"/>
      <c r="L29" s="32"/>
    </row>
    <row r="30" spans="2:12" s="1" customFormat="1" ht="25.35" customHeight="1">
      <c r="B30" s="32"/>
      <c r="D30" s="87" t="s">
        <v>45</v>
      </c>
      <c r="J30" s="63">
        <f>ROUND(J88, 2)</f>
        <v>0</v>
      </c>
      <c r="L30" s="32"/>
    </row>
    <row r="31" spans="2:12" s="1" customFormat="1" ht="6.95" customHeight="1">
      <c r="B31" s="32"/>
      <c r="D31" s="50"/>
      <c r="E31" s="50"/>
      <c r="F31" s="50"/>
      <c r="G31" s="50"/>
      <c r="H31" s="50"/>
      <c r="I31" s="50"/>
      <c r="J31" s="50"/>
      <c r="K31" s="50"/>
      <c r="L31" s="32"/>
    </row>
    <row r="32" spans="2:12" s="1" customFormat="1" ht="14.45" customHeight="1">
      <c r="B32" s="32"/>
      <c r="F32" s="35" t="s">
        <v>47</v>
      </c>
      <c r="I32" s="35" t="s">
        <v>46</v>
      </c>
      <c r="J32" s="35" t="s">
        <v>48</v>
      </c>
      <c r="L32" s="32"/>
    </row>
    <row r="33" spans="2:12" s="1" customFormat="1" ht="14.45" customHeight="1">
      <c r="B33" s="32"/>
      <c r="D33" s="52" t="s">
        <v>49</v>
      </c>
      <c r="E33" s="26" t="s">
        <v>50</v>
      </c>
      <c r="F33" s="88">
        <f>ROUND((SUM(BE88:BE223)),  2)</f>
        <v>0</v>
      </c>
      <c r="I33" s="89">
        <v>0.21</v>
      </c>
      <c r="J33" s="88">
        <f>ROUND(((SUM(BE88:BE223))*I33),  2)</f>
        <v>0</v>
      </c>
      <c r="L33" s="32"/>
    </row>
    <row r="34" spans="2:12" s="1" customFormat="1" ht="14.45" customHeight="1">
      <c r="B34" s="32"/>
      <c r="E34" s="26" t="s">
        <v>51</v>
      </c>
      <c r="F34" s="88">
        <f>ROUND((SUM(BF88:BF223)),  2)</f>
        <v>0</v>
      </c>
      <c r="I34" s="89">
        <v>0.12</v>
      </c>
      <c r="J34" s="88">
        <f>ROUND(((SUM(BF88:BF223))*I34),  2)</f>
        <v>0</v>
      </c>
      <c r="L34" s="32"/>
    </row>
    <row r="35" spans="2:12" s="1" customFormat="1" ht="14.45" hidden="1" customHeight="1">
      <c r="B35" s="32"/>
      <c r="E35" s="26" t="s">
        <v>52</v>
      </c>
      <c r="F35" s="88">
        <f>ROUND((SUM(BG88:BG223)),  2)</f>
        <v>0</v>
      </c>
      <c r="I35" s="89">
        <v>0.21</v>
      </c>
      <c r="J35" s="88">
        <f>0</f>
        <v>0</v>
      </c>
      <c r="L35" s="32"/>
    </row>
    <row r="36" spans="2:12" s="1" customFormat="1" ht="14.45" hidden="1" customHeight="1">
      <c r="B36" s="32"/>
      <c r="E36" s="26" t="s">
        <v>53</v>
      </c>
      <c r="F36" s="88">
        <f>ROUND((SUM(BH88:BH223)),  2)</f>
        <v>0</v>
      </c>
      <c r="I36" s="89">
        <v>0.12</v>
      </c>
      <c r="J36" s="88">
        <f>0</f>
        <v>0</v>
      </c>
      <c r="L36" s="32"/>
    </row>
    <row r="37" spans="2:12" s="1" customFormat="1" ht="14.45" hidden="1" customHeight="1">
      <c r="B37" s="32"/>
      <c r="E37" s="26" t="s">
        <v>54</v>
      </c>
      <c r="F37" s="88">
        <f>ROUND((SUM(BI88:BI223)),  2)</f>
        <v>0</v>
      </c>
      <c r="I37" s="89">
        <v>0</v>
      </c>
      <c r="J37" s="88">
        <f>0</f>
        <v>0</v>
      </c>
      <c r="L37" s="32"/>
    </row>
    <row r="38" spans="2:12" s="1" customFormat="1" ht="6.95" customHeight="1">
      <c r="B38" s="32"/>
      <c r="L38" s="32"/>
    </row>
    <row r="39" spans="2:12" s="1" customFormat="1" ht="25.35" customHeight="1">
      <c r="B39" s="32"/>
      <c r="C39" s="90"/>
      <c r="D39" s="91" t="s">
        <v>55</v>
      </c>
      <c r="E39" s="54"/>
      <c r="F39" s="54"/>
      <c r="G39" s="92" t="s">
        <v>56</v>
      </c>
      <c r="H39" s="93" t="s">
        <v>57</v>
      </c>
      <c r="I39" s="54"/>
      <c r="J39" s="94">
        <f>SUM(J30:J37)</f>
        <v>0</v>
      </c>
      <c r="K39" s="95"/>
      <c r="L39" s="32"/>
    </row>
    <row r="40" spans="2:12" s="1" customFormat="1" ht="14.45" customHeight="1">
      <c r="B40" s="41"/>
      <c r="C40" s="42"/>
      <c r="D40" s="42"/>
      <c r="E40" s="42"/>
      <c r="F40" s="42"/>
      <c r="G40" s="42"/>
      <c r="H40" s="42"/>
      <c r="I40" s="42"/>
      <c r="J40" s="42"/>
      <c r="K40" s="42"/>
      <c r="L40" s="32"/>
    </row>
    <row r="44" spans="2:12" s="1" customFormat="1" ht="6.95" customHeight="1">
      <c r="B44" s="43"/>
      <c r="C44" s="44"/>
      <c r="D44" s="44"/>
      <c r="E44" s="44"/>
      <c r="F44" s="44"/>
      <c r="G44" s="44"/>
      <c r="H44" s="44"/>
      <c r="I44" s="44"/>
      <c r="J44" s="44"/>
      <c r="K44" s="44"/>
      <c r="L44" s="32"/>
    </row>
    <row r="45" spans="2:12" s="1" customFormat="1" ht="24.95" customHeight="1">
      <c r="B45" s="32"/>
      <c r="C45" s="20" t="s">
        <v>108</v>
      </c>
      <c r="L45" s="32"/>
    </row>
    <row r="46" spans="2:12" s="1" customFormat="1" ht="6.95" customHeight="1">
      <c r="B46" s="32"/>
      <c r="L46" s="32"/>
    </row>
    <row r="47" spans="2:12" s="1" customFormat="1" ht="12" customHeight="1">
      <c r="B47" s="32"/>
      <c r="C47" s="26" t="s">
        <v>17</v>
      </c>
      <c r="L47" s="32"/>
    </row>
    <row r="48" spans="2:12" s="1" customFormat="1" ht="16.5" customHeight="1">
      <c r="B48" s="32"/>
      <c r="E48" s="303" t="str">
        <f>E7</f>
        <v>MVN Polom - obnova rybníka</v>
      </c>
      <c r="F48" s="304"/>
      <c r="G48" s="304"/>
      <c r="H48" s="304"/>
      <c r="L48" s="32"/>
    </row>
    <row r="49" spans="2:47" s="1" customFormat="1" ht="12" customHeight="1">
      <c r="B49" s="32"/>
      <c r="C49" s="26" t="s">
        <v>106</v>
      </c>
      <c r="L49" s="32"/>
    </row>
    <row r="50" spans="2:47" s="1" customFormat="1" ht="16.5" customHeight="1">
      <c r="B50" s="32"/>
      <c r="E50" s="265" t="str">
        <f>E9</f>
        <v>polryb2 - SO-2 Napouštěcí potrubí+napouštěcí objekt v korytě toku</v>
      </c>
      <c r="F50" s="305"/>
      <c r="G50" s="305"/>
      <c r="H50" s="305"/>
      <c r="L50" s="32"/>
    </row>
    <row r="51" spans="2:47" s="1" customFormat="1" ht="6.95" customHeight="1">
      <c r="B51" s="32"/>
      <c r="L51" s="32"/>
    </row>
    <row r="52" spans="2:47" s="1" customFormat="1" ht="12" customHeight="1">
      <c r="B52" s="32"/>
      <c r="C52" s="26" t="s">
        <v>23</v>
      </c>
      <c r="F52" s="24" t="str">
        <f>F12</f>
        <v>Polom u Údrče,Ratiboř u Žlutic</v>
      </c>
      <c r="I52" s="26" t="s">
        <v>25</v>
      </c>
      <c r="J52" s="49" t="str">
        <f>IF(J12="","",J12)</f>
        <v>5. 2. 2024</v>
      </c>
      <c r="L52" s="32"/>
    </row>
    <row r="53" spans="2:47" s="1" customFormat="1" ht="6.95" customHeight="1">
      <c r="B53" s="32"/>
      <c r="L53" s="32"/>
    </row>
    <row r="54" spans="2:47" s="1" customFormat="1" ht="15.2" customHeight="1">
      <c r="B54" s="32"/>
      <c r="C54" s="26" t="s">
        <v>29</v>
      </c>
      <c r="F54" s="24" t="str">
        <f>E15</f>
        <v>Povodí Vltavy s.p.</v>
      </c>
      <c r="I54" s="26" t="s">
        <v>37</v>
      </c>
      <c r="J54" s="30" t="str">
        <f>E21</f>
        <v>Ing.Milan Jícha</v>
      </c>
      <c r="L54" s="32"/>
    </row>
    <row r="55" spans="2:47" s="1" customFormat="1" ht="15.2" customHeight="1">
      <c r="B55" s="32"/>
      <c r="C55" s="26" t="s">
        <v>35</v>
      </c>
      <c r="F55" s="24" t="str">
        <f>IF(E18="","",E18)</f>
        <v>Vyplň údaj</v>
      </c>
      <c r="I55" s="26" t="s">
        <v>42</v>
      </c>
      <c r="J55" s="30" t="str">
        <f>E24</f>
        <v>Ing.Milan Jícha</v>
      </c>
      <c r="L55" s="32"/>
    </row>
    <row r="56" spans="2:47" s="1" customFormat="1" ht="10.35" customHeight="1">
      <c r="B56" s="32"/>
      <c r="L56" s="32"/>
    </row>
    <row r="57" spans="2:47" s="1" customFormat="1" ht="29.25" customHeight="1">
      <c r="B57" s="32"/>
      <c r="C57" s="96" t="s">
        <v>109</v>
      </c>
      <c r="D57" s="90"/>
      <c r="E57" s="90"/>
      <c r="F57" s="90"/>
      <c r="G57" s="90"/>
      <c r="H57" s="90"/>
      <c r="I57" s="90"/>
      <c r="J57" s="97" t="s">
        <v>110</v>
      </c>
      <c r="K57" s="90"/>
      <c r="L57" s="32"/>
    </row>
    <row r="58" spans="2:47" s="1" customFormat="1" ht="10.35" customHeight="1">
      <c r="B58" s="32"/>
      <c r="L58" s="32"/>
    </row>
    <row r="59" spans="2:47" s="1" customFormat="1" ht="22.9" customHeight="1">
      <c r="B59" s="32"/>
      <c r="C59" s="98" t="s">
        <v>77</v>
      </c>
      <c r="J59" s="63">
        <f>J88</f>
        <v>0</v>
      </c>
      <c r="L59" s="32"/>
      <c r="AU59" s="16" t="s">
        <v>111</v>
      </c>
    </row>
    <row r="60" spans="2:47" s="8" customFormat="1" ht="24.95" customHeight="1">
      <c r="B60" s="99"/>
      <c r="D60" s="100" t="s">
        <v>112</v>
      </c>
      <c r="E60" s="101"/>
      <c r="F60" s="101"/>
      <c r="G60" s="101"/>
      <c r="H60" s="101"/>
      <c r="I60" s="101"/>
      <c r="J60" s="102">
        <f>J89</f>
        <v>0</v>
      </c>
      <c r="L60" s="99"/>
    </row>
    <row r="61" spans="2:47" s="9" customFormat="1" ht="19.899999999999999" customHeight="1">
      <c r="B61" s="103"/>
      <c r="D61" s="104" t="s">
        <v>113</v>
      </c>
      <c r="E61" s="105"/>
      <c r="F61" s="105"/>
      <c r="G61" s="105"/>
      <c r="H61" s="105"/>
      <c r="I61" s="105"/>
      <c r="J61" s="106">
        <f>J90</f>
        <v>0</v>
      </c>
      <c r="L61" s="103"/>
    </row>
    <row r="62" spans="2:47" s="9" customFormat="1" ht="19.899999999999999" customHeight="1">
      <c r="B62" s="103"/>
      <c r="D62" s="104" t="s">
        <v>375</v>
      </c>
      <c r="E62" s="105"/>
      <c r="F62" s="105"/>
      <c r="G62" s="105"/>
      <c r="H62" s="105"/>
      <c r="I62" s="105"/>
      <c r="J62" s="106">
        <f>J136</f>
        <v>0</v>
      </c>
      <c r="L62" s="103"/>
    </row>
    <row r="63" spans="2:47" s="9" customFormat="1" ht="19.899999999999999" customHeight="1">
      <c r="B63" s="103"/>
      <c r="D63" s="104" t="s">
        <v>114</v>
      </c>
      <c r="E63" s="105"/>
      <c r="F63" s="105"/>
      <c r="G63" s="105"/>
      <c r="H63" s="105"/>
      <c r="I63" s="105"/>
      <c r="J63" s="106">
        <f>J166</f>
        <v>0</v>
      </c>
      <c r="L63" s="103"/>
    </row>
    <row r="64" spans="2:47" s="9" customFormat="1" ht="19.899999999999999" customHeight="1">
      <c r="B64" s="103"/>
      <c r="D64" s="104" t="s">
        <v>116</v>
      </c>
      <c r="E64" s="105"/>
      <c r="F64" s="105"/>
      <c r="G64" s="105"/>
      <c r="H64" s="105"/>
      <c r="I64" s="105"/>
      <c r="J64" s="106">
        <f>J186</f>
        <v>0</v>
      </c>
      <c r="L64" s="103"/>
    </row>
    <row r="65" spans="2:12" s="9" customFormat="1" ht="19.899999999999999" customHeight="1">
      <c r="B65" s="103"/>
      <c r="D65" s="104" t="s">
        <v>376</v>
      </c>
      <c r="E65" s="105"/>
      <c r="F65" s="105"/>
      <c r="G65" s="105"/>
      <c r="H65" s="105"/>
      <c r="I65" s="105"/>
      <c r="J65" s="106">
        <f>J212</f>
        <v>0</v>
      </c>
      <c r="L65" s="103"/>
    </row>
    <row r="66" spans="2:12" s="9" customFormat="1" ht="19.899999999999999" customHeight="1">
      <c r="B66" s="103"/>
      <c r="D66" s="104" t="s">
        <v>118</v>
      </c>
      <c r="E66" s="105"/>
      <c r="F66" s="105"/>
      <c r="G66" s="105"/>
      <c r="H66" s="105"/>
      <c r="I66" s="105"/>
      <c r="J66" s="106">
        <f>J215</f>
        <v>0</v>
      </c>
      <c r="L66" s="103"/>
    </row>
    <row r="67" spans="2:12" s="8" customFormat="1" ht="24.95" customHeight="1">
      <c r="B67" s="99"/>
      <c r="D67" s="100" t="s">
        <v>377</v>
      </c>
      <c r="E67" s="101"/>
      <c r="F67" s="101"/>
      <c r="G67" s="101"/>
      <c r="H67" s="101"/>
      <c r="I67" s="101"/>
      <c r="J67" s="102">
        <f>J218</f>
        <v>0</v>
      </c>
      <c r="L67" s="99"/>
    </row>
    <row r="68" spans="2:12" s="9" customFormat="1" ht="19.899999999999999" customHeight="1">
      <c r="B68" s="103"/>
      <c r="D68" s="104" t="s">
        <v>378</v>
      </c>
      <c r="E68" s="105"/>
      <c r="F68" s="105"/>
      <c r="G68" s="105"/>
      <c r="H68" s="105"/>
      <c r="I68" s="105"/>
      <c r="J68" s="106">
        <f>J219</f>
        <v>0</v>
      </c>
      <c r="L68" s="103"/>
    </row>
    <row r="69" spans="2:12" s="1" customFormat="1" ht="21.75" customHeight="1">
      <c r="B69" s="32"/>
      <c r="L69" s="32"/>
    </row>
    <row r="70" spans="2:12" s="1" customFormat="1" ht="6.95" customHeight="1">
      <c r="B70" s="41"/>
      <c r="C70" s="42"/>
      <c r="D70" s="42"/>
      <c r="E70" s="42"/>
      <c r="F70" s="42"/>
      <c r="G70" s="42"/>
      <c r="H70" s="42"/>
      <c r="I70" s="42"/>
      <c r="J70" s="42"/>
      <c r="K70" s="42"/>
      <c r="L70" s="32"/>
    </row>
    <row r="74" spans="2:12" s="1" customFormat="1" ht="6.95" customHeight="1">
      <c r="B74" s="43"/>
      <c r="C74" s="44"/>
      <c r="D74" s="44"/>
      <c r="E74" s="44"/>
      <c r="F74" s="44"/>
      <c r="G74" s="44"/>
      <c r="H74" s="44"/>
      <c r="I74" s="44"/>
      <c r="J74" s="44"/>
      <c r="K74" s="44"/>
      <c r="L74" s="32"/>
    </row>
    <row r="75" spans="2:12" s="1" customFormat="1" ht="24.95" customHeight="1">
      <c r="B75" s="32"/>
      <c r="C75" s="20" t="s">
        <v>121</v>
      </c>
      <c r="L75" s="32"/>
    </row>
    <row r="76" spans="2:12" s="1" customFormat="1" ht="6.95" customHeight="1">
      <c r="B76" s="32"/>
      <c r="L76" s="32"/>
    </row>
    <row r="77" spans="2:12" s="1" customFormat="1" ht="12" customHeight="1">
      <c r="B77" s="32"/>
      <c r="C77" s="26" t="s">
        <v>17</v>
      </c>
      <c r="L77" s="32"/>
    </row>
    <row r="78" spans="2:12" s="1" customFormat="1" ht="16.5" customHeight="1">
      <c r="B78" s="32"/>
      <c r="E78" s="303" t="str">
        <f>E7</f>
        <v>MVN Polom - obnova rybníka</v>
      </c>
      <c r="F78" s="304"/>
      <c r="G78" s="304"/>
      <c r="H78" s="304"/>
      <c r="L78" s="32"/>
    </row>
    <row r="79" spans="2:12" s="1" customFormat="1" ht="12" customHeight="1">
      <c r="B79" s="32"/>
      <c r="C79" s="26" t="s">
        <v>106</v>
      </c>
      <c r="L79" s="32"/>
    </row>
    <row r="80" spans="2:12" s="1" customFormat="1" ht="16.5" customHeight="1">
      <c r="B80" s="32"/>
      <c r="E80" s="265" t="str">
        <f>E9</f>
        <v>polryb2 - SO-2 Napouštěcí potrubí+napouštěcí objekt v korytě toku</v>
      </c>
      <c r="F80" s="305"/>
      <c r="G80" s="305"/>
      <c r="H80" s="305"/>
      <c r="L80" s="32"/>
    </row>
    <row r="81" spans="2:65" s="1" customFormat="1" ht="6.95" customHeight="1">
      <c r="B81" s="32"/>
      <c r="L81" s="32"/>
    </row>
    <row r="82" spans="2:65" s="1" customFormat="1" ht="12" customHeight="1">
      <c r="B82" s="32"/>
      <c r="C82" s="26" t="s">
        <v>23</v>
      </c>
      <c r="F82" s="24" t="str">
        <f>F12</f>
        <v>Polom u Údrče,Ratiboř u Žlutic</v>
      </c>
      <c r="I82" s="26" t="s">
        <v>25</v>
      </c>
      <c r="J82" s="49" t="str">
        <f>IF(J12="","",J12)</f>
        <v>5. 2. 2024</v>
      </c>
      <c r="L82" s="32"/>
    </row>
    <row r="83" spans="2:65" s="1" customFormat="1" ht="6.95" customHeight="1">
      <c r="B83" s="32"/>
      <c r="L83" s="32"/>
    </row>
    <row r="84" spans="2:65" s="1" customFormat="1" ht="15.2" customHeight="1">
      <c r="B84" s="32"/>
      <c r="C84" s="26" t="s">
        <v>29</v>
      </c>
      <c r="F84" s="24" t="str">
        <f>E15</f>
        <v>Povodí Vltavy s.p.</v>
      </c>
      <c r="I84" s="26" t="s">
        <v>37</v>
      </c>
      <c r="J84" s="30" t="str">
        <f>E21</f>
        <v>Ing.Milan Jícha</v>
      </c>
      <c r="L84" s="32"/>
    </row>
    <row r="85" spans="2:65" s="1" customFormat="1" ht="15.2" customHeight="1">
      <c r="B85" s="32"/>
      <c r="C85" s="26" t="s">
        <v>35</v>
      </c>
      <c r="F85" s="24" t="str">
        <f>IF(E18="","",E18)</f>
        <v>Vyplň údaj</v>
      </c>
      <c r="I85" s="26" t="s">
        <v>42</v>
      </c>
      <c r="J85" s="30" t="str">
        <f>E24</f>
        <v>Ing.Milan Jícha</v>
      </c>
      <c r="L85" s="32"/>
    </row>
    <row r="86" spans="2:65" s="1" customFormat="1" ht="10.35" customHeight="1">
      <c r="B86" s="32"/>
      <c r="L86" s="32"/>
    </row>
    <row r="87" spans="2:65" s="10" customFormat="1" ht="29.25" customHeight="1">
      <c r="B87" s="107"/>
      <c r="C87" s="108" t="s">
        <v>122</v>
      </c>
      <c r="D87" s="109" t="s">
        <v>64</v>
      </c>
      <c r="E87" s="109" t="s">
        <v>60</v>
      </c>
      <c r="F87" s="109" t="s">
        <v>61</v>
      </c>
      <c r="G87" s="109" t="s">
        <v>123</v>
      </c>
      <c r="H87" s="109" t="s">
        <v>124</v>
      </c>
      <c r="I87" s="109" t="s">
        <v>125</v>
      </c>
      <c r="J87" s="110" t="s">
        <v>110</v>
      </c>
      <c r="K87" s="111" t="s">
        <v>126</v>
      </c>
      <c r="L87" s="107"/>
      <c r="M87" s="56" t="s">
        <v>3</v>
      </c>
      <c r="N87" s="57" t="s">
        <v>49</v>
      </c>
      <c r="O87" s="57" t="s">
        <v>127</v>
      </c>
      <c r="P87" s="57" t="s">
        <v>128</v>
      </c>
      <c r="Q87" s="57" t="s">
        <v>129</v>
      </c>
      <c r="R87" s="57" t="s">
        <v>130</v>
      </c>
      <c r="S87" s="57" t="s">
        <v>131</v>
      </c>
      <c r="T87" s="58" t="s">
        <v>132</v>
      </c>
    </row>
    <row r="88" spans="2:65" s="1" customFormat="1" ht="22.9" customHeight="1">
      <c r="B88" s="32"/>
      <c r="C88" s="61" t="s">
        <v>133</v>
      </c>
      <c r="J88" s="112">
        <f>BK88</f>
        <v>0</v>
      </c>
      <c r="L88" s="32"/>
      <c r="M88" s="59"/>
      <c r="N88" s="50"/>
      <c r="O88" s="50"/>
      <c r="P88" s="113">
        <f>P89+P218</f>
        <v>0</v>
      </c>
      <c r="Q88" s="50"/>
      <c r="R88" s="113">
        <f>R89+R218</f>
        <v>178.80337947999996</v>
      </c>
      <c r="S88" s="50"/>
      <c r="T88" s="114">
        <f>T89+T218</f>
        <v>0</v>
      </c>
      <c r="AT88" s="16" t="s">
        <v>78</v>
      </c>
      <c r="AU88" s="16" t="s">
        <v>111</v>
      </c>
      <c r="BK88" s="115">
        <f>BK89+BK218</f>
        <v>0</v>
      </c>
    </row>
    <row r="89" spans="2:65" s="11" customFormat="1" ht="25.9" customHeight="1">
      <c r="B89" s="116"/>
      <c r="D89" s="117" t="s">
        <v>78</v>
      </c>
      <c r="E89" s="118" t="s">
        <v>134</v>
      </c>
      <c r="F89" s="118" t="s">
        <v>135</v>
      </c>
      <c r="I89" s="119"/>
      <c r="J89" s="120">
        <f>BK89</f>
        <v>0</v>
      </c>
      <c r="L89" s="116"/>
      <c r="M89" s="121"/>
      <c r="P89" s="122">
        <f>P90+P136+P166+P186+P212+P215</f>
        <v>0</v>
      </c>
      <c r="R89" s="122">
        <f>R90+R136+R166+R186+R212+R215</f>
        <v>178.80279267999995</v>
      </c>
      <c r="T89" s="123">
        <f>T90+T136+T166+T186+T212+T215</f>
        <v>0</v>
      </c>
      <c r="AR89" s="117" t="s">
        <v>87</v>
      </c>
      <c r="AT89" s="124" t="s">
        <v>78</v>
      </c>
      <c r="AU89" s="124" t="s">
        <v>79</v>
      </c>
      <c r="AY89" s="117" t="s">
        <v>136</v>
      </c>
      <c r="BK89" s="125">
        <f>BK90+BK136+BK166+BK186+BK212+BK215</f>
        <v>0</v>
      </c>
    </row>
    <row r="90" spans="2:65" s="11" customFormat="1" ht="22.9" customHeight="1">
      <c r="B90" s="116"/>
      <c r="D90" s="117" t="s">
        <v>78</v>
      </c>
      <c r="E90" s="126" t="s">
        <v>87</v>
      </c>
      <c r="F90" s="126" t="s">
        <v>137</v>
      </c>
      <c r="I90" s="119"/>
      <c r="J90" s="127">
        <f>BK90</f>
        <v>0</v>
      </c>
      <c r="L90" s="116"/>
      <c r="M90" s="121"/>
      <c r="P90" s="122">
        <f>SUM(P91:P135)</f>
        <v>0</v>
      </c>
      <c r="R90" s="122">
        <f>SUM(R91:R135)</f>
        <v>72.605202599999998</v>
      </c>
      <c r="T90" s="123">
        <f>SUM(T91:T135)</f>
        <v>0</v>
      </c>
      <c r="AR90" s="117" t="s">
        <v>87</v>
      </c>
      <c r="AT90" s="124" t="s">
        <v>78</v>
      </c>
      <c r="AU90" s="124" t="s">
        <v>87</v>
      </c>
      <c r="AY90" s="117" t="s">
        <v>136</v>
      </c>
      <c r="BK90" s="125">
        <f>SUM(BK91:BK135)</f>
        <v>0</v>
      </c>
    </row>
    <row r="91" spans="2:65" s="1" customFormat="1" ht="16.5" customHeight="1">
      <c r="B91" s="128"/>
      <c r="C91" s="129" t="s">
        <v>87</v>
      </c>
      <c r="D91" s="129" t="s">
        <v>138</v>
      </c>
      <c r="E91" s="130" t="s">
        <v>379</v>
      </c>
      <c r="F91" s="131" t="s">
        <v>380</v>
      </c>
      <c r="G91" s="132" t="s">
        <v>141</v>
      </c>
      <c r="H91" s="133">
        <v>90</v>
      </c>
      <c r="I91" s="134"/>
      <c r="J91" s="135">
        <f>ROUND(I91*H91,2)</f>
        <v>0</v>
      </c>
      <c r="K91" s="136"/>
      <c r="L91" s="32"/>
      <c r="M91" s="137" t="s">
        <v>3</v>
      </c>
      <c r="N91" s="138" t="s">
        <v>50</v>
      </c>
      <c r="P91" s="139">
        <f>O91*H91</f>
        <v>0</v>
      </c>
      <c r="Q91" s="139">
        <v>0</v>
      </c>
      <c r="R91" s="139">
        <f>Q91*H91</f>
        <v>0</v>
      </c>
      <c r="S91" s="139">
        <v>0</v>
      </c>
      <c r="T91" s="140">
        <f>S91*H91</f>
        <v>0</v>
      </c>
      <c r="AR91" s="141" t="s">
        <v>142</v>
      </c>
      <c r="AT91" s="141" t="s">
        <v>138</v>
      </c>
      <c r="AU91" s="141" t="s">
        <v>89</v>
      </c>
      <c r="AY91" s="16" t="s">
        <v>136</v>
      </c>
      <c r="BE91" s="142">
        <f>IF(N91="základní",J91,0)</f>
        <v>0</v>
      </c>
      <c r="BF91" s="142">
        <f>IF(N91="snížená",J91,0)</f>
        <v>0</v>
      </c>
      <c r="BG91" s="142">
        <f>IF(N91="zákl. přenesená",J91,0)</f>
        <v>0</v>
      </c>
      <c r="BH91" s="142">
        <f>IF(N91="sníž. přenesená",J91,0)</f>
        <v>0</v>
      </c>
      <c r="BI91" s="142">
        <f>IF(N91="nulová",J91,0)</f>
        <v>0</v>
      </c>
      <c r="BJ91" s="16" t="s">
        <v>87</v>
      </c>
      <c r="BK91" s="142">
        <f>ROUND(I91*H91,2)</f>
        <v>0</v>
      </c>
      <c r="BL91" s="16" t="s">
        <v>142</v>
      </c>
      <c r="BM91" s="141" t="s">
        <v>381</v>
      </c>
    </row>
    <row r="92" spans="2:65" s="1" customFormat="1" ht="11.25">
      <c r="B92" s="32"/>
      <c r="D92" s="143" t="s">
        <v>144</v>
      </c>
      <c r="F92" s="144" t="s">
        <v>382</v>
      </c>
      <c r="I92" s="145"/>
      <c r="L92" s="32"/>
      <c r="M92" s="146"/>
      <c r="T92" s="53"/>
      <c r="AT92" s="16" t="s">
        <v>144</v>
      </c>
      <c r="AU92" s="16" t="s">
        <v>89</v>
      </c>
    </row>
    <row r="93" spans="2:65" s="12" customFormat="1" ht="11.25">
      <c r="B93" s="147"/>
      <c r="D93" s="148" t="s">
        <v>146</v>
      </c>
      <c r="E93" s="149" t="s">
        <v>3</v>
      </c>
      <c r="F93" s="150" t="s">
        <v>383</v>
      </c>
      <c r="H93" s="151">
        <v>90</v>
      </c>
      <c r="I93" s="152"/>
      <c r="L93" s="147"/>
      <c r="M93" s="153"/>
      <c r="T93" s="154"/>
      <c r="AT93" s="149" t="s">
        <v>146</v>
      </c>
      <c r="AU93" s="149" t="s">
        <v>89</v>
      </c>
      <c r="AV93" s="12" t="s">
        <v>89</v>
      </c>
      <c r="AW93" s="12" t="s">
        <v>41</v>
      </c>
      <c r="AX93" s="12" t="s">
        <v>87</v>
      </c>
      <c r="AY93" s="149" t="s">
        <v>136</v>
      </c>
    </row>
    <row r="94" spans="2:65" s="1" customFormat="1" ht="16.5" customHeight="1">
      <c r="B94" s="128"/>
      <c r="C94" s="129" t="s">
        <v>89</v>
      </c>
      <c r="D94" s="129" t="s">
        <v>138</v>
      </c>
      <c r="E94" s="130" t="s">
        <v>384</v>
      </c>
      <c r="F94" s="131" t="s">
        <v>385</v>
      </c>
      <c r="G94" s="132" t="s">
        <v>386</v>
      </c>
      <c r="H94" s="133">
        <v>1</v>
      </c>
      <c r="I94" s="134"/>
      <c r="J94" s="135">
        <f>ROUND(I94*H94,2)</f>
        <v>0</v>
      </c>
      <c r="K94" s="136"/>
      <c r="L94" s="32"/>
      <c r="M94" s="137" t="s">
        <v>3</v>
      </c>
      <c r="N94" s="138" t="s">
        <v>50</v>
      </c>
      <c r="P94" s="139">
        <f>O94*H94</f>
        <v>0</v>
      </c>
      <c r="Q94" s="139">
        <v>1</v>
      </c>
      <c r="R94" s="139">
        <f>Q94*H94</f>
        <v>1</v>
      </c>
      <c r="S94" s="139">
        <v>0</v>
      </c>
      <c r="T94" s="140">
        <f>S94*H94</f>
        <v>0</v>
      </c>
      <c r="AR94" s="141" t="s">
        <v>142</v>
      </c>
      <c r="AT94" s="141" t="s">
        <v>138</v>
      </c>
      <c r="AU94" s="141" t="s">
        <v>89</v>
      </c>
      <c r="AY94" s="16" t="s">
        <v>136</v>
      </c>
      <c r="BE94" s="142">
        <f>IF(N94="základní",J94,0)</f>
        <v>0</v>
      </c>
      <c r="BF94" s="142">
        <f>IF(N94="snížená",J94,0)</f>
        <v>0</v>
      </c>
      <c r="BG94" s="142">
        <f>IF(N94="zákl. přenesená",J94,0)</f>
        <v>0</v>
      </c>
      <c r="BH94" s="142">
        <f>IF(N94="sníž. přenesená",J94,0)</f>
        <v>0</v>
      </c>
      <c r="BI94" s="142">
        <f>IF(N94="nulová",J94,0)</f>
        <v>0</v>
      </c>
      <c r="BJ94" s="16" t="s">
        <v>87</v>
      </c>
      <c r="BK94" s="142">
        <f>ROUND(I94*H94,2)</f>
        <v>0</v>
      </c>
      <c r="BL94" s="16" t="s">
        <v>142</v>
      </c>
      <c r="BM94" s="141" t="s">
        <v>387</v>
      </c>
    </row>
    <row r="95" spans="2:65" s="12" customFormat="1" ht="11.25">
      <c r="B95" s="147"/>
      <c r="D95" s="148" t="s">
        <v>146</v>
      </c>
      <c r="E95" s="149" t="s">
        <v>3</v>
      </c>
      <c r="F95" s="150" t="s">
        <v>87</v>
      </c>
      <c r="H95" s="151">
        <v>1</v>
      </c>
      <c r="I95" s="152"/>
      <c r="L95" s="147"/>
      <c r="M95" s="153"/>
      <c r="T95" s="154"/>
      <c r="AT95" s="149" t="s">
        <v>146</v>
      </c>
      <c r="AU95" s="149" t="s">
        <v>89</v>
      </c>
      <c r="AV95" s="12" t="s">
        <v>89</v>
      </c>
      <c r="AW95" s="12" t="s">
        <v>41</v>
      </c>
      <c r="AX95" s="12" t="s">
        <v>87</v>
      </c>
      <c r="AY95" s="149" t="s">
        <v>136</v>
      </c>
    </row>
    <row r="96" spans="2:65" s="1" customFormat="1" ht="21.75" customHeight="1">
      <c r="B96" s="128"/>
      <c r="C96" s="129" t="s">
        <v>154</v>
      </c>
      <c r="D96" s="129" t="s">
        <v>138</v>
      </c>
      <c r="E96" s="130" t="s">
        <v>388</v>
      </c>
      <c r="F96" s="131" t="s">
        <v>389</v>
      </c>
      <c r="G96" s="132" t="s">
        <v>196</v>
      </c>
      <c r="H96" s="133">
        <v>26</v>
      </c>
      <c r="I96" s="134"/>
      <c r="J96" s="135">
        <f>ROUND(I96*H96,2)</f>
        <v>0</v>
      </c>
      <c r="K96" s="136"/>
      <c r="L96" s="32"/>
      <c r="M96" s="137" t="s">
        <v>3</v>
      </c>
      <c r="N96" s="138" t="s">
        <v>50</v>
      </c>
      <c r="P96" s="139">
        <f>O96*H96</f>
        <v>0</v>
      </c>
      <c r="Q96" s="139">
        <v>0</v>
      </c>
      <c r="R96" s="139">
        <f>Q96*H96</f>
        <v>0</v>
      </c>
      <c r="S96" s="139">
        <v>0</v>
      </c>
      <c r="T96" s="140">
        <f>S96*H96</f>
        <v>0</v>
      </c>
      <c r="AR96" s="141" t="s">
        <v>142</v>
      </c>
      <c r="AT96" s="141" t="s">
        <v>138</v>
      </c>
      <c r="AU96" s="141" t="s">
        <v>89</v>
      </c>
      <c r="AY96" s="16" t="s">
        <v>136</v>
      </c>
      <c r="BE96" s="142">
        <f>IF(N96="základní",J96,0)</f>
        <v>0</v>
      </c>
      <c r="BF96" s="142">
        <f>IF(N96="snížená",J96,0)</f>
        <v>0</v>
      </c>
      <c r="BG96" s="142">
        <f>IF(N96="zákl. přenesená",J96,0)</f>
        <v>0</v>
      </c>
      <c r="BH96" s="142">
        <f>IF(N96="sníž. přenesená",J96,0)</f>
        <v>0</v>
      </c>
      <c r="BI96" s="142">
        <f>IF(N96="nulová",J96,0)</f>
        <v>0</v>
      </c>
      <c r="BJ96" s="16" t="s">
        <v>87</v>
      </c>
      <c r="BK96" s="142">
        <f>ROUND(I96*H96,2)</f>
        <v>0</v>
      </c>
      <c r="BL96" s="16" t="s">
        <v>142</v>
      </c>
      <c r="BM96" s="141" t="s">
        <v>390</v>
      </c>
    </row>
    <row r="97" spans="2:65" s="1" customFormat="1" ht="11.25">
      <c r="B97" s="32"/>
      <c r="D97" s="143" t="s">
        <v>144</v>
      </c>
      <c r="F97" s="144" t="s">
        <v>391</v>
      </c>
      <c r="I97" s="145"/>
      <c r="L97" s="32"/>
      <c r="M97" s="146"/>
      <c r="T97" s="53"/>
      <c r="AT97" s="16" t="s">
        <v>144</v>
      </c>
      <c r="AU97" s="16" t="s">
        <v>89</v>
      </c>
    </row>
    <row r="98" spans="2:65" s="12" customFormat="1" ht="11.25">
      <c r="B98" s="147"/>
      <c r="D98" s="148" t="s">
        <v>146</v>
      </c>
      <c r="E98" s="149" t="s">
        <v>3</v>
      </c>
      <c r="F98" s="150" t="s">
        <v>392</v>
      </c>
      <c r="H98" s="151">
        <v>26</v>
      </c>
      <c r="I98" s="152"/>
      <c r="L98" s="147"/>
      <c r="M98" s="153"/>
      <c r="T98" s="154"/>
      <c r="AT98" s="149" t="s">
        <v>146</v>
      </c>
      <c r="AU98" s="149" t="s">
        <v>89</v>
      </c>
      <c r="AV98" s="12" t="s">
        <v>89</v>
      </c>
      <c r="AW98" s="12" t="s">
        <v>41</v>
      </c>
      <c r="AX98" s="12" t="s">
        <v>87</v>
      </c>
      <c r="AY98" s="149" t="s">
        <v>136</v>
      </c>
    </row>
    <row r="99" spans="2:65" s="1" customFormat="1" ht="24.2" customHeight="1">
      <c r="B99" s="128"/>
      <c r="C99" s="129" t="s">
        <v>142</v>
      </c>
      <c r="D99" s="129" t="s">
        <v>138</v>
      </c>
      <c r="E99" s="130" t="s">
        <v>393</v>
      </c>
      <c r="F99" s="131" t="s">
        <v>394</v>
      </c>
      <c r="G99" s="132" t="s">
        <v>196</v>
      </c>
      <c r="H99" s="133">
        <v>182.81</v>
      </c>
      <c r="I99" s="134"/>
      <c r="J99" s="135">
        <f>ROUND(I99*H99,2)</f>
        <v>0</v>
      </c>
      <c r="K99" s="136"/>
      <c r="L99" s="32"/>
      <c r="M99" s="137" t="s">
        <v>3</v>
      </c>
      <c r="N99" s="138" t="s">
        <v>50</v>
      </c>
      <c r="P99" s="139">
        <f>O99*H99</f>
        <v>0</v>
      </c>
      <c r="Q99" s="139">
        <v>0</v>
      </c>
      <c r="R99" s="139">
        <f>Q99*H99</f>
        <v>0</v>
      </c>
      <c r="S99" s="139">
        <v>0</v>
      </c>
      <c r="T99" s="140">
        <f>S99*H99</f>
        <v>0</v>
      </c>
      <c r="AR99" s="141" t="s">
        <v>142</v>
      </c>
      <c r="AT99" s="141" t="s">
        <v>138</v>
      </c>
      <c r="AU99" s="141" t="s">
        <v>89</v>
      </c>
      <c r="AY99" s="16" t="s">
        <v>136</v>
      </c>
      <c r="BE99" s="142">
        <f>IF(N99="základní",J99,0)</f>
        <v>0</v>
      </c>
      <c r="BF99" s="142">
        <f>IF(N99="snížená",J99,0)</f>
        <v>0</v>
      </c>
      <c r="BG99" s="142">
        <f>IF(N99="zákl. přenesená",J99,0)</f>
        <v>0</v>
      </c>
      <c r="BH99" s="142">
        <f>IF(N99="sníž. přenesená",J99,0)</f>
        <v>0</v>
      </c>
      <c r="BI99" s="142">
        <f>IF(N99="nulová",J99,0)</f>
        <v>0</v>
      </c>
      <c r="BJ99" s="16" t="s">
        <v>87</v>
      </c>
      <c r="BK99" s="142">
        <f>ROUND(I99*H99,2)</f>
        <v>0</v>
      </c>
      <c r="BL99" s="16" t="s">
        <v>142</v>
      </c>
      <c r="BM99" s="141" t="s">
        <v>395</v>
      </c>
    </row>
    <row r="100" spans="2:65" s="1" customFormat="1" ht="11.25">
      <c r="B100" s="32"/>
      <c r="D100" s="143" t="s">
        <v>144</v>
      </c>
      <c r="F100" s="144" t="s">
        <v>396</v>
      </c>
      <c r="I100" s="145"/>
      <c r="L100" s="32"/>
      <c r="M100" s="146"/>
      <c r="T100" s="53"/>
      <c r="AT100" s="16" t="s">
        <v>144</v>
      </c>
      <c r="AU100" s="16" t="s">
        <v>89</v>
      </c>
    </row>
    <row r="101" spans="2:65" s="12" customFormat="1" ht="11.25">
      <c r="B101" s="147"/>
      <c r="D101" s="148" t="s">
        <v>146</v>
      </c>
      <c r="E101" s="149" t="s">
        <v>3</v>
      </c>
      <c r="F101" s="150" t="s">
        <v>397</v>
      </c>
      <c r="H101" s="151">
        <v>182.81</v>
      </c>
      <c r="I101" s="152"/>
      <c r="L101" s="147"/>
      <c r="M101" s="153"/>
      <c r="T101" s="154"/>
      <c r="AT101" s="149" t="s">
        <v>146</v>
      </c>
      <c r="AU101" s="149" t="s">
        <v>89</v>
      </c>
      <c r="AV101" s="12" t="s">
        <v>89</v>
      </c>
      <c r="AW101" s="12" t="s">
        <v>41</v>
      </c>
      <c r="AX101" s="12" t="s">
        <v>87</v>
      </c>
      <c r="AY101" s="149" t="s">
        <v>136</v>
      </c>
    </row>
    <row r="102" spans="2:65" s="1" customFormat="1" ht="24.2" customHeight="1">
      <c r="B102" s="128"/>
      <c r="C102" s="129" t="s">
        <v>162</v>
      </c>
      <c r="D102" s="129" t="s">
        <v>138</v>
      </c>
      <c r="E102" s="130" t="s">
        <v>398</v>
      </c>
      <c r="F102" s="131" t="s">
        <v>399</v>
      </c>
      <c r="G102" s="132" t="s">
        <v>141</v>
      </c>
      <c r="H102" s="133">
        <v>308.98</v>
      </c>
      <c r="I102" s="134"/>
      <c r="J102" s="135">
        <f>ROUND(I102*H102,2)</f>
        <v>0</v>
      </c>
      <c r="K102" s="136"/>
      <c r="L102" s="32"/>
      <c r="M102" s="137" t="s">
        <v>3</v>
      </c>
      <c r="N102" s="138" t="s">
        <v>50</v>
      </c>
      <c r="P102" s="139">
        <f>O102*H102</f>
        <v>0</v>
      </c>
      <c r="Q102" s="139">
        <v>2.2699999999999999E-3</v>
      </c>
      <c r="R102" s="139">
        <f>Q102*H102</f>
        <v>0.70138460000000002</v>
      </c>
      <c r="S102" s="139">
        <v>0</v>
      </c>
      <c r="T102" s="140">
        <f>S102*H102</f>
        <v>0</v>
      </c>
      <c r="AR102" s="141" t="s">
        <v>142</v>
      </c>
      <c r="AT102" s="141" t="s">
        <v>138</v>
      </c>
      <c r="AU102" s="141" t="s">
        <v>89</v>
      </c>
      <c r="AY102" s="16" t="s">
        <v>136</v>
      </c>
      <c r="BE102" s="142">
        <f>IF(N102="základní",J102,0)</f>
        <v>0</v>
      </c>
      <c r="BF102" s="142">
        <f>IF(N102="snížená",J102,0)</f>
        <v>0</v>
      </c>
      <c r="BG102" s="142">
        <f>IF(N102="zákl. přenesená",J102,0)</f>
        <v>0</v>
      </c>
      <c r="BH102" s="142">
        <f>IF(N102="sníž. přenesená",J102,0)</f>
        <v>0</v>
      </c>
      <c r="BI102" s="142">
        <f>IF(N102="nulová",J102,0)</f>
        <v>0</v>
      </c>
      <c r="BJ102" s="16" t="s">
        <v>87</v>
      </c>
      <c r="BK102" s="142">
        <f>ROUND(I102*H102,2)</f>
        <v>0</v>
      </c>
      <c r="BL102" s="16" t="s">
        <v>142</v>
      </c>
      <c r="BM102" s="141" t="s">
        <v>400</v>
      </c>
    </row>
    <row r="103" spans="2:65" s="1" customFormat="1" ht="11.25">
      <c r="B103" s="32"/>
      <c r="D103" s="143" t="s">
        <v>144</v>
      </c>
      <c r="F103" s="144" t="s">
        <v>401</v>
      </c>
      <c r="I103" s="145"/>
      <c r="L103" s="32"/>
      <c r="M103" s="146"/>
      <c r="T103" s="53"/>
      <c r="AT103" s="16" t="s">
        <v>144</v>
      </c>
      <c r="AU103" s="16" t="s">
        <v>89</v>
      </c>
    </row>
    <row r="104" spans="2:65" s="12" customFormat="1" ht="11.25">
      <c r="B104" s="147"/>
      <c r="D104" s="148" t="s">
        <v>146</v>
      </c>
      <c r="E104" s="149" t="s">
        <v>3</v>
      </c>
      <c r="F104" s="150" t="s">
        <v>402</v>
      </c>
      <c r="H104" s="151">
        <v>308.98</v>
      </c>
      <c r="I104" s="152"/>
      <c r="L104" s="147"/>
      <c r="M104" s="153"/>
      <c r="T104" s="154"/>
      <c r="AT104" s="149" t="s">
        <v>146</v>
      </c>
      <c r="AU104" s="149" t="s">
        <v>89</v>
      </c>
      <c r="AV104" s="12" t="s">
        <v>89</v>
      </c>
      <c r="AW104" s="12" t="s">
        <v>41</v>
      </c>
      <c r="AX104" s="12" t="s">
        <v>87</v>
      </c>
      <c r="AY104" s="149" t="s">
        <v>136</v>
      </c>
    </row>
    <row r="105" spans="2:65" s="1" customFormat="1" ht="33" customHeight="1">
      <c r="B105" s="128"/>
      <c r="C105" s="129" t="s">
        <v>168</v>
      </c>
      <c r="D105" s="129" t="s">
        <v>138</v>
      </c>
      <c r="E105" s="130" t="s">
        <v>403</v>
      </c>
      <c r="F105" s="131" t="s">
        <v>404</v>
      </c>
      <c r="G105" s="132" t="s">
        <v>141</v>
      </c>
      <c r="H105" s="133">
        <v>308.98</v>
      </c>
      <c r="I105" s="134"/>
      <c r="J105" s="135">
        <f>ROUND(I105*H105,2)</f>
        <v>0</v>
      </c>
      <c r="K105" s="136"/>
      <c r="L105" s="32"/>
      <c r="M105" s="137" t="s">
        <v>3</v>
      </c>
      <c r="N105" s="138" t="s">
        <v>50</v>
      </c>
      <c r="P105" s="139">
        <f>O105*H105</f>
        <v>0</v>
      </c>
      <c r="Q105" s="139">
        <v>0</v>
      </c>
      <c r="R105" s="139">
        <f>Q105*H105</f>
        <v>0</v>
      </c>
      <c r="S105" s="139">
        <v>0</v>
      </c>
      <c r="T105" s="140">
        <f>S105*H105</f>
        <v>0</v>
      </c>
      <c r="AR105" s="141" t="s">
        <v>142</v>
      </c>
      <c r="AT105" s="141" t="s">
        <v>138</v>
      </c>
      <c r="AU105" s="141" t="s">
        <v>89</v>
      </c>
      <c r="AY105" s="16" t="s">
        <v>136</v>
      </c>
      <c r="BE105" s="142">
        <f>IF(N105="základní",J105,0)</f>
        <v>0</v>
      </c>
      <c r="BF105" s="142">
        <f>IF(N105="snížená",J105,0)</f>
        <v>0</v>
      </c>
      <c r="BG105" s="142">
        <f>IF(N105="zákl. přenesená",J105,0)</f>
        <v>0</v>
      </c>
      <c r="BH105" s="142">
        <f>IF(N105="sníž. přenesená",J105,0)</f>
        <v>0</v>
      </c>
      <c r="BI105" s="142">
        <f>IF(N105="nulová",J105,0)</f>
        <v>0</v>
      </c>
      <c r="BJ105" s="16" t="s">
        <v>87</v>
      </c>
      <c r="BK105" s="142">
        <f>ROUND(I105*H105,2)</f>
        <v>0</v>
      </c>
      <c r="BL105" s="16" t="s">
        <v>142</v>
      </c>
      <c r="BM105" s="141" t="s">
        <v>405</v>
      </c>
    </row>
    <row r="106" spans="2:65" s="1" customFormat="1" ht="11.25">
      <c r="B106" s="32"/>
      <c r="D106" s="143" t="s">
        <v>144</v>
      </c>
      <c r="F106" s="144" t="s">
        <v>406</v>
      </c>
      <c r="I106" s="145"/>
      <c r="L106" s="32"/>
      <c r="M106" s="146"/>
      <c r="T106" s="53"/>
      <c r="AT106" s="16" t="s">
        <v>144</v>
      </c>
      <c r="AU106" s="16" t="s">
        <v>89</v>
      </c>
    </row>
    <row r="107" spans="2:65" s="12" customFormat="1" ht="11.25">
      <c r="B107" s="147"/>
      <c r="D107" s="148" t="s">
        <v>146</v>
      </c>
      <c r="E107" s="149" t="s">
        <v>3</v>
      </c>
      <c r="F107" s="150" t="s">
        <v>407</v>
      </c>
      <c r="H107" s="151">
        <v>308.98</v>
      </c>
      <c r="I107" s="152"/>
      <c r="L107" s="147"/>
      <c r="M107" s="153"/>
      <c r="T107" s="154"/>
      <c r="AT107" s="149" t="s">
        <v>146</v>
      </c>
      <c r="AU107" s="149" t="s">
        <v>89</v>
      </c>
      <c r="AV107" s="12" t="s">
        <v>89</v>
      </c>
      <c r="AW107" s="12" t="s">
        <v>41</v>
      </c>
      <c r="AX107" s="12" t="s">
        <v>87</v>
      </c>
      <c r="AY107" s="149" t="s">
        <v>136</v>
      </c>
    </row>
    <row r="108" spans="2:65" s="1" customFormat="1" ht="16.5" customHeight="1">
      <c r="B108" s="128"/>
      <c r="C108" s="129" t="s">
        <v>173</v>
      </c>
      <c r="D108" s="129" t="s">
        <v>138</v>
      </c>
      <c r="E108" s="130" t="s">
        <v>212</v>
      </c>
      <c r="F108" s="131" t="s">
        <v>213</v>
      </c>
      <c r="G108" s="132" t="s">
        <v>196</v>
      </c>
      <c r="H108" s="133">
        <v>9</v>
      </c>
      <c r="I108" s="134"/>
      <c r="J108" s="135">
        <f>ROUND(I108*H108,2)</f>
        <v>0</v>
      </c>
      <c r="K108" s="136"/>
      <c r="L108" s="32"/>
      <c r="M108" s="137" t="s">
        <v>3</v>
      </c>
      <c r="N108" s="138" t="s">
        <v>50</v>
      </c>
      <c r="P108" s="139">
        <f>O108*H108</f>
        <v>0</v>
      </c>
      <c r="Q108" s="139">
        <v>0</v>
      </c>
      <c r="R108" s="139">
        <f>Q108*H108</f>
        <v>0</v>
      </c>
      <c r="S108" s="139">
        <v>0</v>
      </c>
      <c r="T108" s="140">
        <f>S108*H108</f>
        <v>0</v>
      </c>
      <c r="AR108" s="141" t="s">
        <v>142</v>
      </c>
      <c r="AT108" s="141" t="s">
        <v>138</v>
      </c>
      <c r="AU108" s="141" t="s">
        <v>89</v>
      </c>
      <c r="AY108" s="16" t="s">
        <v>136</v>
      </c>
      <c r="BE108" s="142">
        <f>IF(N108="základní",J108,0)</f>
        <v>0</v>
      </c>
      <c r="BF108" s="142">
        <f>IF(N108="snížená",J108,0)</f>
        <v>0</v>
      </c>
      <c r="BG108" s="142">
        <f>IF(N108="zákl. přenesená",J108,0)</f>
        <v>0</v>
      </c>
      <c r="BH108" s="142">
        <f>IF(N108="sníž. přenesená",J108,0)</f>
        <v>0</v>
      </c>
      <c r="BI108" s="142">
        <f>IF(N108="nulová",J108,0)</f>
        <v>0</v>
      </c>
      <c r="BJ108" s="16" t="s">
        <v>87</v>
      </c>
      <c r="BK108" s="142">
        <f>ROUND(I108*H108,2)</f>
        <v>0</v>
      </c>
      <c r="BL108" s="16" t="s">
        <v>142</v>
      </c>
      <c r="BM108" s="141" t="s">
        <v>408</v>
      </c>
    </row>
    <row r="109" spans="2:65" s="1" customFormat="1" ht="11.25">
      <c r="B109" s="32"/>
      <c r="D109" s="143" t="s">
        <v>144</v>
      </c>
      <c r="F109" s="144" t="s">
        <v>215</v>
      </c>
      <c r="I109" s="145"/>
      <c r="L109" s="32"/>
      <c r="M109" s="146"/>
      <c r="T109" s="53"/>
      <c r="AT109" s="16" t="s">
        <v>144</v>
      </c>
      <c r="AU109" s="16" t="s">
        <v>89</v>
      </c>
    </row>
    <row r="110" spans="2:65" s="12" customFormat="1" ht="11.25">
      <c r="B110" s="147"/>
      <c r="D110" s="148" t="s">
        <v>146</v>
      </c>
      <c r="E110" s="149" t="s">
        <v>3</v>
      </c>
      <c r="F110" s="150" t="s">
        <v>409</v>
      </c>
      <c r="H110" s="151">
        <v>9</v>
      </c>
      <c r="I110" s="152"/>
      <c r="L110" s="147"/>
      <c r="M110" s="153"/>
      <c r="T110" s="154"/>
      <c r="AT110" s="149" t="s">
        <v>146</v>
      </c>
      <c r="AU110" s="149" t="s">
        <v>89</v>
      </c>
      <c r="AV110" s="12" t="s">
        <v>89</v>
      </c>
      <c r="AW110" s="12" t="s">
        <v>41</v>
      </c>
      <c r="AX110" s="12" t="s">
        <v>87</v>
      </c>
      <c r="AY110" s="149" t="s">
        <v>136</v>
      </c>
    </row>
    <row r="111" spans="2:65" s="1" customFormat="1" ht="24.2" customHeight="1">
      <c r="B111" s="128"/>
      <c r="C111" s="129" t="s">
        <v>178</v>
      </c>
      <c r="D111" s="129" t="s">
        <v>138</v>
      </c>
      <c r="E111" s="130" t="s">
        <v>218</v>
      </c>
      <c r="F111" s="131" t="s">
        <v>219</v>
      </c>
      <c r="G111" s="132" t="s">
        <v>196</v>
      </c>
      <c r="H111" s="133">
        <v>208.81</v>
      </c>
      <c r="I111" s="134"/>
      <c r="J111" s="135">
        <f>ROUND(I111*H111,2)</f>
        <v>0</v>
      </c>
      <c r="K111" s="136"/>
      <c r="L111" s="32"/>
      <c r="M111" s="137" t="s">
        <v>3</v>
      </c>
      <c r="N111" s="138" t="s">
        <v>50</v>
      </c>
      <c r="P111" s="139">
        <f>O111*H111</f>
        <v>0</v>
      </c>
      <c r="Q111" s="139">
        <v>0</v>
      </c>
      <c r="R111" s="139">
        <f>Q111*H111</f>
        <v>0</v>
      </c>
      <c r="S111" s="139">
        <v>0</v>
      </c>
      <c r="T111" s="140">
        <f>S111*H111</f>
        <v>0</v>
      </c>
      <c r="AR111" s="141" t="s">
        <v>142</v>
      </c>
      <c r="AT111" s="141" t="s">
        <v>138</v>
      </c>
      <c r="AU111" s="141" t="s">
        <v>89</v>
      </c>
      <c r="AY111" s="16" t="s">
        <v>136</v>
      </c>
      <c r="BE111" s="142">
        <f>IF(N111="základní",J111,0)</f>
        <v>0</v>
      </c>
      <c r="BF111" s="142">
        <f>IF(N111="snížená",J111,0)</f>
        <v>0</v>
      </c>
      <c r="BG111" s="142">
        <f>IF(N111="zákl. přenesená",J111,0)</f>
        <v>0</v>
      </c>
      <c r="BH111" s="142">
        <f>IF(N111="sníž. přenesená",J111,0)</f>
        <v>0</v>
      </c>
      <c r="BI111" s="142">
        <f>IF(N111="nulová",J111,0)</f>
        <v>0</v>
      </c>
      <c r="BJ111" s="16" t="s">
        <v>87</v>
      </c>
      <c r="BK111" s="142">
        <f>ROUND(I111*H111,2)</f>
        <v>0</v>
      </c>
      <c r="BL111" s="16" t="s">
        <v>142</v>
      </c>
      <c r="BM111" s="141" t="s">
        <v>410</v>
      </c>
    </row>
    <row r="112" spans="2:65" s="1" customFormat="1" ht="11.25">
      <c r="B112" s="32"/>
      <c r="D112" s="143" t="s">
        <v>144</v>
      </c>
      <c r="F112" s="144" t="s">
        <v>221</v>
      </c>
      <c r="I112" s="145"/>
      <c r="L112" s="32"/>
      <c r="M112" s="146"/>
      <c r="T112" s="53"/>
      <c r="AT112" s="16" t="s">
        <v>144</v>
      </c>
      <c r="AU112" s="16" t="s">
        <v>89</v>
      </c>
    </row>
    <row r="113" spans="2:65" s="12" customFormat="1" ht="11.25">
      <c r="B113" s="147"/>
      <c r="D113" s="148" t="s">
        <v>146</v>
      </c>
      <c r="E113" s="149" t="s">
        <v>3</v>
      </c>
      <c r="F113" s="150" t="s">
        <v>411</v>
      </c>
      <c r="H113" s="151">
        <v>208.81</v>
      </c>
      <c r="I113" s="152"/>
      <c r="L113" s="147"/>
      <c r="M113" s="153"/>
      <c r="T113" s="154"/>
      <c r="AT113" s="149" t="s">
        <v>146</v>
      </c>
      <c r="AU113" s="149" t="s">
        <v>89</v>
      </c>
      <c r="AV113" s="12" t="s">
        <v>89</v>
      </c>
      <c r="AW113" s="12" t="s">
        <v>41</v>
      </c>
      <c r="AX113" s="12" t="s">
        <v>87</v>
      </c>
      <c r="AY113" s="149" t="s">
        <v>136</v>
      </c>
    </row>
    <row r="114" spans="2:65" s="1" customFormat="1" ht="24.2" customHeight="1">
      <c r="B114" s="128"/>
      <c r="C114" s="129" t="s">
        <v>184</v>
      </c>
      <c r="D114" s="129" t="s">
        <v>138</v>
      </c>
      <c r="E114" s="130" t="s">
        <v>412</v>
      </c>
      <c r="F114" s="131" t="s">
        <v>413</v>
      </c>
      <c r="G114" s="132" t="s">
        <v>196</v>
      </c>
      <c r="H114" s="133">
        <v>125.405</v>
      </c>
      <c r="I114" s="134"/>
      <c r="J114" s="135">
        <f>ROUND(I114*H114,2)</f>
        <v>0</v>
      </c>
      <c r="K114" s="136"/>
      <c r="L114" s="32"/>
      <c r="M114" s="137" t="s">
        <v>3</v>
      </c>
      <c r="N114" s="138" t="s">
        <v>50</v>
      </c>
      <c r="P114" s="139">
        <f>O114*H114</f>
        <v>0</v>
      </c>
      <c r="Q114" s="139">
        <v>0</v>
      </c>
      <c r="R114" s="139">
        <f>Q114*H114</f>
        <v>0</v>
      </c>
      <c r="S114" s="139">
        <v>0</v>
      </c>
      <c r="T114" s="140">
        <f>S114*H114</f>
        <v>0</v>
      </c>
      <c r="AR114" s="141" t="s">
        <v>142</v>
      </c>
      <c r="AT114" s="141" t="s">
        <v>138</v>
      </c>
      <c r="AU114" s="141" t="s">
        <v>89</v>
      </c>
      <c r="AY114" s="16" t="s">
        <v>136</v>
      </c>
      <c r="BE114" s="142">
        <f>IF(N114="základní",J114,0)</f>
        <v>0</v>
      </c>
      <c r="BF114" s="142">
        <f>IF(N114="snížená",J114,0)</f>
        <v>0</v>
      </c>
      <c r="BG114" s="142">
        <f>IF(N114="zákl. přenesená",J114,0)</f>
        <v>0</v>
      </c>
      <c r="BH114" s="142">
        <f>IF(N114="sníž. přenesená",J114,0)</f>
        <v>0</v>
      </c>
      <c r="BI114" s="142">
        <f>IF(N114="nulová",J114,0)</f>
        <v>0</v>
      </c>
      <c r="BJ114" s="16" t="s">
        <v>87</v>
      </c>
      <c r="BK114" s="142">
        <f>ROUND(I114*H114,2)</f>
        <v>0</v>
      </c>
      <c r="BL114" s="16" t="s">
        <v>142</v>
      </c>
      <c r="BM114" s="141" t="s">
        <v>414</v>
      </c>
    </row>
    <row r="115" spans="2:65" s="1" customFormat="1" ht="11.25">
      <c r="B115" s="32"/>
      <c r="D115" s="143" t="s">
        <v>144</v>
      </c>
      <c r="F115" s="144" t="s">
        <v>415</v>
      </c>
      <c r="I115" s="145"/>
      <c r="L115" s="32"/>
      <c r="M115" s="146"/>
      <c r="T115" s="53"/>
      <c r="AT115" s="16" t="s">
        <v>144</v>
      </c>
      <c r="AU115" s="16" t="s">
        <v>89</v>
      </c>
    </row>
    <row r="116" spans="2:65" s="12" customFormat="1" ht="11.25">
      <c r="B116" s="147"/>
      <c r="D116" s="148" t="s">
        <v>146</v>
      </c>
      <c r="E116" s="149" t="s">
        <v>3</v>
      </c>
      <c r="F116" s="150" t="s">
        <v>416</v>
      </c>
      <c r="H116" s="151">
        <v>125.405</v>
      </c>
      <c r="I116" s="152"/>
      <c r="L116" s="147"/>
      <c r="M116" s="153"/>
      <c r="T116" s="154"/>
      <c r="AT116" s="149" t="s">
        <v>146</v>
      </c>
      <c r="AU116" s="149" t="s">
        <v>89</v>
      </c>
      <c r="AV116" s="12" t="s">
        <v>89</v>
      </c>
      <c r="AW116" s="12" t="s">
        <v>41</v>
      </c>
      <c r="AX116" s="12" t="s">
        <v>87</v>
      </c>
      <c r="AY116" s="149" t="s">
        <v>136</v>
      </c>
    </row>
    <row r="117" spans="2:65" s="1" customFormat="1" ht="37.9" customHeight="1">
      <c r="B117" s="128"/>
      <c r="C117" s="129" t="s">
        <v>167</v>
      </c>
      <c r="D117" s="129" t="s">
        <v>138</v>
      </c>
      <c r="E117" s="130" t="s">
        <v>417</v>
      </c>
      <c r="F117" s="131" t="s">
        <v>418</v>
      </c>
      <c r="G117" s="132" t="s">
        <v>196</v>
      </c>
      <c r="H117" s="133">
        <v>35.1</v>
      </c>
      <c r="I117" s="134"/>
      <c r="J117" s="135">
        <f>ROUND(I117*H117,2)</f>
        <v>0</v>
      </c>
      <c r="K117" s="136"/>
      <c r="L117" s="32"/>
      <c r="M117" s="137" t="s">
        <v>3</v>
      </c>
      <c r="N117" s="138" t="s">
        <v>50</v>
      </c>
      <c r="P117" s="139">
        <f>O117*H117</f>
        <v>0</v>
      </c>
      <c r="Q117" s="139">
        <v>0</v>
      </c>
      <c r="R117" s="139">
        <f>Q117*H117</f>
        <v>0</v>
      </c>
      <c r="S117" s="139">
        <v>0</v>
      </c>
      <c r="T117" s="140">
        <f>S117*H117</f>
        <v>0</v>
      </c>
      <c r="AR117" s="141" t="s">
        <v>142</v>
      </c>
      <c r="AT117" s="141" t="s">
        <v>138</v>
      </c>
      <c r="AU117" s="141" t="s">
        <v>89</v>
      </c>
      <c r="AY117" s="16" t="s">
        <v>136</v>
      </c>
      <c r="BE117" s="142">
        <f>IF(N117="základní",J117,0)</f>
        <v>0</v>
      </c>
      <c r="BF117" s="142">
        <f>IF(N117="snížená",J117,0)</f>
        <v>0</v>
      </c>
      <c r="BG117" s="142">
        <f>IF(N117="zákl. přenesená",J117,0)</f>
        <v>0</v>
      </c>
      <c r="BH117" s="142">
        <f>IF(N117="sníž. přenesená",J117,0)</f>
        <v>0</v>
      </c>
      <c r="BI117" s="142">
        <f>IF(N117="nulová",J117,0)</f>
        <v>0</v>
      </c>
      <c r="BJ117" s="16" t="s">
        <v>87</v>
      </c>
      <c r="BK117" s="142">
        <f>ROUND(I117*H117,2)</f>
        <v>0</v>
      </c>
      <c r="BL117" s="16" t="s">
        <v>142</v>
      </c>
      <c r="BM117" s="141" t="s">
        <v>419</v>
      </c>
    </row>
    <row r="118" spans="2:65" s="1" customFormat="1" ht="11.25">
      <c r="B118" s="32"/>
      <c r="D118" s="143" t="s">
        <v>144</v>
      </c>
      <c r="F118" s="144" t="s">
        <v>420</v>
      </c>
      <c r="I118" s="145"/>
      <c r="L118" s="32"/>
      <c r="M118" s="146"/>
      <c r="T118" s="53"/>
      <c r="AT118" s="16" t="s">
        <v>144</v>
      </c>
      <c r="AU118" s="16" t="s">
        <v>89</v>
      </c>
    </row>
    <row r="119" spans="2:65" s="12" customFormat="1" ht="11.25">
      <c r="B119" s="147"/>
      <c r="D119" s="148" t="s">
        <v>146</v>
      </c>
      <c r="E119" s="149" t="s">
        <v>3</v>
      </c>
      <c r="F119" s="150" t="s">
        <v>421</v>
      </c>
      <c r="H119" s="151">
        <v>35.1</v>
      </c>
      <c r="I119" s="152"/>
      <c r="L119" s="147"/>
      <c r="M119" s="153"/>
      <c r="T119" s="154"/>
      <c r="AT119" s="149" t="s">
        <v>146</v>
      </c>
      <c r="AU119" s="149" t="s">
        <v>89</v>
      </c>
      <c r="AV119" s="12" t="s">
        <v>89</v>
      </c>
      <c r="AW119" s="12" t="s">
        <v>41</v>
      </c>
      <c r="AX119" s="12" t="s">
        <v>87</v>
      </c>
      <c r="AY119" s="149" t="s">
        <v>136</v>
      </c>
    </row>
    <row r="120" spans="2:65" s="1" customFormat="1" ht="16.5" customHeight="1">
      <c r="B120" s="128"/>
      <c r="C120" s="162" t="s">
        <v>153</v>
      </c>
      <c r="D120" s="162" t="s">
        <v>257</v>
      </c>
      <c r="E120" s="163" t="s">
        <v>422</v>
      </c>
      <c r="F120" s="164" t="s">
        <v>423</v>
      </c>
      <c r="G120" s="165" t="s">
        <v>247</v>
      </c>
      <c r="H120" s="166">
        <v>70.902000000000001</v>
      </c>
      <c r="I120" s="167"/>
      <c r="J120" s="168">
        <f>ROUND(I120*H120,2)</f>
        <v>0</v>
      </c>
      <c r="K120" s="169"/>
      <c r="L120" s="170"/>
      <c r="M120" s="171" t="s">
        <v>3</v>
      </c>
      <c r="N120" s="172" t="s">
        <v>50</v>
      </c>
      <c r="P120" s="139">
        <f>O120*H120</f>
        <v>0</v>
      </c>
      <c r="Q120" s="139">
        <v>1</v>
      </c>
      <c r="R120" s="139">
        <f>Q120*H120</f>
        <v>70.902000000000001</v>
      </c>
      <c r="S120" s="139">
        <v>0</v>
      </c>
      <c r="T120" s="140">
        <f>S120*H120</f>
        <v>0</v>
      </c>
      <c r="AR120" s="141" t="s">
        <v>178</v>
      </c>
      <c r="AT120" s="141" t="s">
        <v>257</v>
      </c>
      <c r="AU120" s="141" t="s">
        <v>89</v>
      </c>
      <c r="AY120" s="16" t="s">
        <v>136</v>
      </c>
      <c r="BE120" s="142">
        <f>IF(N120="základní",J120,0)</f>
        <v>0</v>
      </c>
      <c r="BF120" s="142">
        <f>IF(N120="snížená",J120,0)</f>
        <v>0</v>
      </c>
      <c r="BG120" s="142">
        <f>IF(N120="zákl. přenesená",J120,0)</f>
        <v>0</v>
      </c>
      <c r="BH120" s="142">
        <f>IF(N120="sníž. přenesená",J120,0)</f>
        <v>0</v>
      </c>
      <c r="BI120" s="142">
        <f>IF(N120="nulová",J120,0)</f>
        <v>0</v>
      </c>
      <c r="BJ120" s="16" t="s">
        <v>87</v>
      </c>
      <c r="BK120" s="142">
        <f>ROUND(I120*H120,2)</f>
        <v>0</v>
      </c>
      <c r="BL120" s="16" t="s">
        <v>142</v>
      </c>
      <c r="BM120" s="141" t="s">
        <v>424</v>
      </c>
    </row>
    <row r="121" spans="2:65" s="12" customFormat="1" ht="11.25">
      <c r="B121" s="147"/>
      <c r="D121" s="148" t="s">
        <v>146</v>
      </c>
      <c r="E121" s="149" t="s">
        <v>3</v>
      </c>
      <c r="F121" s="150" t="s">
        <v>425</v>
      </c>
      <c r="H121" s="151">
        <v>70.902000000000001</v>
      </c>
      <c r="I121" s="152"/>
      <c r="L121" s="147"/>
      <c r="M121" s="153"/>
      <c r="T121" s="154"/>
      <c r="AT121" s="149" t="s">
        <v>146</v>
      </c>
      <c r="AU121" s="149" t="s">
        <v>89</v>
      </c>
      <c r="AV121" s="12" t="s">
        <v>89</v>
      </c>
      <c r="AW121" s="12" t="s">
        <v>41</v>
      </c>
      <c r="AX121" s="12" t="s">
        <v>87</v>
      </c>
      <c r="AY121" s="149" t="s">
        <v>136</v>
      </c>
    </row>
    <row r="122" spans="2:65" s="1" customFormat="1" ht="24.2" customHeight="1">
      <c r="B122" s="128"/>
      <c r="C122" s="129" t="s">
        <v>9</v>
      </c>
      <c r="D122" s="129" t="s">
        <v>138</v>
      </c>
      <c r="E122" s="130" t="s">
        <v>426</v>
      </c>
      <c r="F122" s="131" t="s">
        <v>427</v>
      </c>
      <c r="G122" s="132" t="s">
        <v>141</v>
      </c>
      <c r="H122" s="133">
        <v>90</v>
      </c>
      <c r="I122" s="134"/>
      <c r="J122" s="135">
        <f>ROUND(I122*H122,2)</f>
        <v>0</v>
      </c>
      <c r="K122" s="136"/>
      <c r="L122" s="32"/>
      <c r="M122" s="137" t="s">
        <v>3</v>
      </c>
      <c r="N122" s="138" t="s">
        <v>50</v>
      </c>
      <c r="P122" s="139">
        <f>O122*H122</f>
        <v>0</v>
      </c>
      <c r="Q122" s="139">
        <v>0</v>
      </c>
      <c r="R122" s="139">
        <f>Q122*H122</f>
        <v>0</v>
      </c>
      <c r="S122" s="139">
        <v>0</v>
      </c>
      <c r="T122" s="140">
        <f>S122*H122</f>
        <v>0</v>
      </c>
      <c r="AR122" s="141" t="s">
        <v>142</v>
      </c>
      <c r="AT122" s="141" t="s">
        <v>138</v>
      </c>
      <c r="AU122" s="141" t="s">
        <v>89</v>
      </c>
      <c r="AY122" s="16" t="s">
        <v>136</v>
      </c>
      <c r="BE122" s="142">
        <f>IF(N122="základní",J122,0)</f>
        <v>0</v>
      </c>
      <c r="BF122" s="142">
        <f>IF(N122="snížená",J122,0)</f>
        <v>0</v>
      </c>
      <c r="BG122" s="142">
        <f>IF(N122="zákl. přenesená",J122,0)</f>
        <v>0</v>
      </c>
      <c r="BH122" s="142">
        <f>IF(N122="sníž. přenesená",J122,0)</f>
        <v>0</v>
      </c>
      <c r="BI122" s="142">
        <f>IF(N122="nulová",J122,0)</f>
        <v>0</v>
      </c>
      <c r="BJ122" s="16" t="s">
        <v>87</v>
      </c>
      <c r="BK122" s="142">
        <f>ROUND(I122*H122,2)</f>
        <v>0</v>
      </c>
      <c r="BL122" s="16" t="s">
        <v>142</v>
      </c>
      <c r="BM122" s="141" t="s">
        <v>428</v>
      </c>
    </row>
    <row r="123" spans="2:65" s="1" customFormat="1" ht="11.25">
      <c r="B123" s="32"/>
      <c r="D123" s="143" t="s">
        <v>144</v>
      </c>
      <c r="F123" s="144" t="s">
        <v>429</v>
      </c>
      <c r="I123" s="145"/>
      <c r="L123" s="32"/>
      <c r="M123" s="146"/>
      <c r="T123" s="53"/>
      <c r="AT123" s="16" t="s">
        <v>144</v>
      </c>
      <c r="AU123" s="16" t="s">
        <v>89</v>
      </c>
    </row>
    <row r="124" spans="2:65" s="12" customFormat="1" ht="11.25">
      <c r="B124" s="147"/>
      <c r="D124" s="148" t="s">
        <v>146</v>
      </c>
      <c r="E124" s="149" t="s">
        <v>3</v>
      </c>
      <c r="F124" s="150" t="s">
        <v>430</v>
      </c>
      <c r="H124" s="151">
        <v>90</v>
      </c>
      <c r="I124" s="152"/>
      <c r="L124" s="147"/>
      <c r="M124" s="153"/>
      <c r="T124" s="154"/>
      <c r="AT124" s="149" t="s">
        <v>146</v>
      </c>
      <c r="AU124" s="149" t="s">
        <v>89</v>
      </c>
      <c r="AV124" s="12" t="s">
        <v>89</v>
      </c>
      <c r="AW124" s="12" t="s">
        <v>41</v>
      </c>
      <c r="AX124" s="12" t="s">
        <v>87</v>
      </c>
      <c r="AY124" s="149" t="s">
        <v>136</v>
      </c>
    </row>
    <row r="125" spans="2:65" s="1" customFormat="1" ht="24.2" customHeight="1">
      <c r="B125" s="128"/>
      <c r="C125" s="129" t="s">
        <v>211</v>
      </c>
      <c r="D125" s="129" t="s">
        <v>138</v>
      </c>
      <c r="E125" s="130" t="s">
        <v>431</v>
      </c>
      <c r="F125" s="131" t="s">
        <v>432</v>
      </c>
      <c r="G125" s="132" t="s">
        <v>141</v>
      </c>
      <c r="H125" s="133">
        <v>90</v>
      </c>
      <c r="I125" s="134"/>
      <c r="J125" s="135">
        <f>ROUND(I125*H125,2)</f>
        <v>0</v>
      </c>
      <c r="K125" s="136"/>
      <c r="L125" s="32"/>
      <c r="M125" s="137" t="s">
        <v>3</v>
      </c>
      <c r="N125" s="138" t="s">
        <v>50</v>
      </c>
      <c r="P125" s="139">
        <f>O125*H125</f>
        <v>0</v>
      </c>
      <c r="Q125" s="139">
        <v>0</v>
      </c>
      <c r="R125" s="139">
        <f>Q125*H125</f>
        <v>0</v>
      </c>
      <c r="S125" s="139">
        <v>0</v>
      </c>
      <c r="T125" s="140">
        <f>S125*H125</f>
        <v>0</v>
      </c>
      <c r="AR125" s="141" t="s">
        <v>142</v>
      </c>
      <c r="AT125" s="141" t="s">
        <v>138</v>
      </c>
      <c r="AU125" s="141" t="s">
        <v>89</v>
      </c>
      <c r="AY125" s="16" t="s">
        <v>136</v>
      </c>
      <c r="BE125" s="142">
        <f>IF(N125="základní",J125,0)</f>
        <v>0</v>
      </c>
      <c r="BF125" s="142">
        <f>IF(N125="snížená",J125,0)</f>
        <v>0</v>
      </c>
      <c r="BG125" s="142">
        <f>IF(N125="zákl. přenesená",J125,0)</f>
        <v>0</v>
      </c>
      <c r="BH125" s="142">
        <f>IF(N125="sníž. přenesená",J125,0)</f>
        <v>0</v>
      </c>
      <c r="BI125" s="142">
        <f>IF(N125="nulová",J125,0)</f>
        <v>0</v>
      </c>
      <c r="BJ125" s="16" t="s">
        <v>87</v>
      </c>
      <c r="BK125" s="142">
        <f>ROUND(I125*H125,2)</f>
        <v>0</v>
      </c>
      <c r="BL125" s="16" t="s">
        <v>142</v>
      </c>
      <c r="BM125" s="141" t="s">
        <v>433</v>
      </c>
    </row>
    <row r="126" spans="2:65" s="1" customFormat="1" ht="11.25">
      <c r="B126" s="32"/>
      <c r="D126" s="143" t="s">
        <v>144</v>
      </c>
      <c r="F126" s="144" t="s">
        <v>434</v>
      </c>
      <c r="I126" s="145"/>
      <c r="L126" s="32"/>
      <c r="M126" s="146"/>
      <c r="T126" s="53"/>
      <c r="AT126" s="16" t="s">
        <v>144</v>
      </c>
      <c r="AU126" s="16" t="s">
        <v>89</v>
      </c>
    </row>
    <row r="127" spans="2:65" s="12" customFormat="1" ht="11.25">
      <c r="B127" s="147"/>
      <c r="D127" s="148" t="s">
        <v>146</v>
      </c>
      <c r="E127" s="149" t="s">
        <v>3</v>
      </c>
      <c r="F127" s="150" t="s">
        <v>430</v>
      </c>
      <c r="H127" s="151">
        <v>90</v>
      </c>
      <c r="I127" s="152"/>
      <c r="L127" s="147"/>
      <c r="M127" s="153"/>
      <c r="T127" s="154"/>
      <c r="AT127" s="149" t="s">
        <v>146</v>
      </c>
      <c r="AU127" s="149" t="s">
        <v>89</v>
      </c>
      <c r="AV127" s="12" t="s">
        <v>89</v>
      </c>
      <c r="AW127" s="12" t="s">
        <v>41</v>
      </c>
      <c r="AX127" s="12" t="s">
        <v>87</v>
      </c>
      <c r="AY127" s="149" t="s">
        <v>136</v>
      </c>
    </row>
    <row r="128" spans="2:65" s="1" customFormat="1" ht="16.5" customHeight="1">
      <c r="B128" s="128"/>
      <c r="C128" s="162" t="s">
        <v>217</v>
      </c>
      <c r="D128" s="162" t="s">
        <v>257</v>
      </c>
      <c r="E128" s="163" t="s">
        <v>435</v>
      </c>
      <c r="F128" s="164" t="s">
        <v>436</v>
      </c>
      <c r="G128" s="165" t="s">
        <v>260</v>
      </c>
      <c r="H128" s="166">
        <v>1.8180000000000001</v>
      </c>
      <c r="I128" s="167"/>
      <c r="J128" s="168">
        <f>ROUND(I128*H128,2)</f>
        <v>0</v>
      </c>
      <c r="K128" s="169"/>
      <c r="L128" s="170"/>
      <c r="M128" s="171" t="s">
        <v>3</v>
      </c>
      <c r="N128" s="172" t="s">
        <v>50</v>
      </c>
      <c r="P128" s="139">
        <f>O128*H128</f>
        <v>0</v>
      </c>
      <c r="Q128" s="139">
        <v>1E-3</v>
      </c>
      <c r="R128" s="139">
        <f>Q128*H128</f>
        <v>1.8180000000000002E-3</v>
      </c>
      <c r="S128" s="139">
        <v>0</v>
      </c>
      <c r="T128" s="140">
        <f>S128*H128</f>
        <v>0</v>
      </c>
      <c r="AR128" s="141" t="s">
        <v>178</v>
      </c>
      <c r="AT128" s="141" t="s">
        <v>257</v>
      </c>
      <c r="AU128" s="141" t="s">
        <v>89</v>
      </c>
      <c r="AY128" s="16" t="s">
        <v>136</v>
      </c>
      <c r="BE128" s="142">
        <f>IF(N128="základní",J128,0)</f>
        <v>0</v>
      </c>
      <c r="BF128" s="142">
        <f>IF(N128="snížená",J128,0)</f>
        <v>0</v>
      </c>
      <c r="BG128" s="142">
        <f>IF(N128="zákl. přenesená",J128,0)</f>
        <v>0</v>
      </c>
      <c r="BH128" s="142">
        <f>IF(N128="sníž. přenesená",J128,0)</f>
        <v>0</v>
      </c>
      <c r="BI128" s="142">
        <f>IF(N128="nulová",J128,0)</f>
        <v>0</v>
      </c>
      <c r="BJ128" s="16" t="s">
        <v>87</v>
      </c>
      <c r="BK128" s="142">
        <f>ROUND(I128*H128,2)</f>
        <v>0</v>
      </c>
      <c r="BL128" s="16" t="s">
        <v>142</v>
      </c>
      <c r="BM128" s="141" t="s">
        <v>437</v>
      </c>
    </row>
    <row r="129" spans="2:65" s="1" customFormat="1" ht="87.75">
      <c r="B129" s="32"/>
      <c r="D129" s="148" t="s">
        <v>438</v>
      </c>
      <c r="F129" s="176" t="s">
        <v>439</v>
      </c>
      <c r="I129" s="145"/>
      <c r="L129" s="32"/>
      <c r="M129" s="146"/>
      <c r="T129" s="53"/>
      <c r="AT129" s="16" t="s">
        <v>438</v>
      </c>
      <c r="AU129" s="16" t="s">
        <v>89</v>
      </c>
    </row>
    <row r="130" spans="2:65" s="12" customFormat="1" ht="11.25">
      <c r="B130" s="147"/>
      <c r="D130" s="148" t="s">
        <v>146</v>
      </c>
      <c r="E130" s="149" t="s">
        <v>3</v>
      </c>
      <c r="F130" s="150" t="s">
        <v>440</v>
      </c>
      <c r="H130" s="151">
        <v>1.8180000000000001</v>
      </c>
      <c r="I130" s="152"/>
      <c r="L130" s="147"/>
      <c r="M130" s="153"/>
      <c r="T130" s="154"/>
      <c r="AT130" s="149" t="s">
        <v>146</v>
      </c>
      <c r="AU130" s="149" t="s">
        <v>89</v>
      </c>
      <c r="AV130" s="12" t="s">
        <v>89</v>
      </c>
      <c r="AW130" s="12" t="s">
        <v>41</v>
      </c>
      <c r="AX130" s="12" t="s">
        <v>87</v>
      </c>
      <c r="AY130" s="149" t="s">
        <v>136</v>
      </c>
    </row>
    <row r="131" spans="2:65" s="1" customFormat="1" ht="21.75" customHeight="1">
      <c r="B131" s="128"/>
      <c r="C131" s="129" t="s">
        <v>223</v>
      </c>
      <c r="D131" s="129" t="s">
        <v>138</v>
      </c>
      <c r="E131" s="130" t="s">
        <v>264</v>
      </c>
      <c r="F131" s="131" t="s">
        <v>265</v>
      </c>
      <c r="G131" s="132" t="s">
        <v>141</v>
      </c>
      <c r="H131" s="133">
        <v>90</v>
      </c>
      <c r="I131" s="134"/>
      <c r="J131" s="135">
        <f>ROUND(I131*H131,2)</f>
        <v>0</v>
      </c>
      <c r="K131" s="136"/>
      <c r="L131" s="32"/>
      <c r="M131" s="137" t="s">
        <v>3</v>
      </c>
      <c r="N131" s="138" t="s">
        <v>50</v>
      </c>
      <c r="P131" s="139">
        <f>O131*H131</f>
        <v>0</v>
      </c>
      <c r="Q131" s="139">
        <v>0</v>
      </c>
      <c r="R131" s="139">
        <f>Q131*H131</f>
        <v>0</v>
      </c>
      <c r="S131" s="139">
        <v>0</v>
      </c>
      <c r="T131" s="140">
        <f>S131*H131</f>
        <v>0</v>
      </c>
      <c r="AR131" s="141" t="s">
        <v>142</v>
      </c>
      <c r="AT131" s="141" t="s">
        <v>138</v>
      </c>
      <c r="AU131" s="141" t="s">
        <v>89</v>
      </c>
      <c r="AY131" s="16" t="s">
        <v>136</v>
      </c>
      <c r="BE131" s="142">
        <f>IF(N131="základní",J131,0)</f>
        <v>0</v>
      </c>
      <c r="BF131" s="142">
        <f>IF(N131="snížená",J131,0)</f>
        <v>0</v>
      </c>
      <c r="BG131" s="142">
        <f>IF(N131="zákl. přenesená",J131,0)</f>
        <v>0</v>
      </c>
      <c r="BH131" s="142">
        <f>IF(N131="sníž. přenesená",J131,0)</f>
        <v>0</v>
      </c>
      <c r="BI131" s="142">
        <f>IF(N131="nulová",J131,0)</f>
        <v>0</v>
      </c>
      <c r="BJ131" s="16" t="s">
        <v>87</v>
      </c>
      <c r="BK131" s="142">
        <f>ROUND(I131*H131,2)</f>
        <v>0</v>
      </c>
      <c r="BL131" s="16" t="s">
        <v>142</v>
      </c>
      <c r="BM131" s="141" t="s">
        <v>441</v>
      </c>
    </row>
    <row r="132" spans="2:65" s="1" customFormat="1" ht="11.25">
      <c r="B132" s="32"/>
      <c r="D132" s="143" t="s">
        <v>144</v>
      </c>
      <c r="F132" s="144" t="s">
        <v>267</v>
      </c>
      <c r="I132" s="145"/>
      <c r="L132" s="32"/>
      <c r="M132" s="146"/>
      <c r="T132" s="53"/>
      <c r="AT132" s="16" t="s">
        <v>144</v>
      </c>
      <c r="AU132" s="16" t="s">
        <v>89</v>
      </c>
    </row>
    <row r="133" spans="2:65" s="12" customFormat="1" ht="11.25">
      <c r="B133" s="147"/>
      <c r="D133" s="148" t="s">
        <v>146</v>
      </c>
      <c r="E133" s="149" t="s">
        <v>3</v>
      </c>
      <c r="F133" s="150" t="s">
        <v>430</v>
      </c>
      <c r="H133" s="151">
        <v>90</v>
      </c>
      <c r="I133" s="152"/>
      <c r="L133" s="147"/>
      <c r="M133" s="153"/>
      <c r="T133" s="154"/>
      <c r="AT133" s="149" t="s">
        <v>146</v>
      </c>
      <c r="AU133" s="149" t="s">
        <v>89</v>
      </c>
      <c r="AV133" s="12" t="s">
        <v>89</v>
      </c>
      <c r="AW133" s="12" t="s">
        <v>41</v>
      </c>
      <c r="AX133" s="12" t="s">
        <v>87</v>
      </c>
      <c r="AY133" s="149" t="s">
        <v>136</v>
      </c>
    </row>
    <row r="134" spans="2:65" s="1" customFormat="1" ht="16.5" customHeight="1">
      <c r="B134" s="128"/>
      <c r="C134" s="129" t="s">
        <v>234</v>
      </c>
      <c r="D134" s="129" t="s">
        <v>138</v>
      </c>
      <c r="E134" s="130" t="s">
        <v>245</v>
      </c>
      <c r="F134" s="131" t="s">
        <v>442</v>
      </c>
      <c r="G134" s="132" t="s">
        <v>247</v>
      </c>
      <c r="H134" s="133">
        <v>150.12899999999999</v>
      </c>
      <c r="I134" s="134"/>
      <c r="J134" s="135">
        <f>ROUND(I134*H134,2)</f>
        <v>0</v>
      </c>
      <c r="K134" s="136"/>
      <c r="L134" s="32"/>
      <c r="M134" s="137" t="s">
        <v>3</v>
      </c>
      <c r="N134" s="138" t="s">
        <v>50</v>
      </c>
      <c r="P134" s="139">
        <f>O134*H134</f>
        <v>0</v>
      </c>
      <c r="Q134" s="139">
        <v>0</v>
      </c>
      <c r="R134" s="139">
        <f>Q134*H134</f>
        <v>0</v>
      </c>
      <c r="S134" s="139">
        <v>0</v>
      </c>
      <c r="T134" s="140">
        <f>S134*H134</f>
        <v>0</v>
      </c>
      <c r="AR134" s="141" t="s">
        <v>142</v>
      </c>
      <c r="AT134" s="141" t="s">
        <v>138</v>
      </c>
      <c r="AU134" s="141" t="s">
        <v>89</v>
      </c>
      <c r="AY134" s="16" t="s">
        <v>136</v>
      </c>
      <c r="BE134" s="142">
        <f>IF(N134="základní",J134,0)</f>
        <v>0</v>
      </c>
      <c r="BF134" s="142">
        <f>IF(N134="snížená",J134,0)</f>
        <v>0</v>
      </c>
      <c r="BG134" s="142">
        <f>IF(N134="zákl. přenesená",J134,0)</f>
        <v>0</v>
      </c>
      <c r="BH134" s="142">
        <f>IF(N134="sníž. přenesená",J134,0)</f>
        <v>0</v>
      </c>
      <c r="BI134" s="142">
        <f>IF(N134="nulová",J134,0)</f>
        <v>0</v>
      </c>
      <c r="BJ134" s="16" t="s">
        <v>87</v>
      </c>
      <c r="BK134" s="142">
        <f>ROUND(I134*H134,2)</f>
        <v>0</v>
      </c>
      <c r="BL134" s="16" t="s">
        <v>142</v>
      </c>
      <c r="BM134" s="141" t="s">
        <v>443</v>
      </c>
    </row>
    <row r="135" spans="2:65" s="12" customFormat="1" ht="11.25">
      <c r="B135" s="147"/>
      <c r="D135" s="148" t="s">
        <v>146</v>
      </c>
      <c r="E135" s="149" t="s">
        <v>3</v>
      </c>
      <c r="F135" s="150" t="s">
        <v>444</v>
      </c>
      <c r="H135" s="151">
        <v>150.12899999999999</v>
      </c>
      <c r="I135" s="152"/>
      <c r="L135" s="147"/>
      <c r="M135" s="153"/>
      <c r="T135" s="154"/>
      <c r="AT135" s="149" t="s">
        <v>146</v>
      </c>
      <c r="AU135" s="149" t="s">
        <v>89</v>
      </c>
      <c r="AV135" s="12" t="s">
        <v>89</v>
      </c>
      <c r="AW135" s="12" t="s">
        <v>41</v>
      </c>
      <c r="AX135" s="12" t="s">
        <v>87</v>
      </c>
      <c r="AY135" s="149" t="s">
        <v>136</v>
      </c>
    </row>
    <row r="136" spans="2:65" s="11" customFormat="1" ht="22.9" customHeight="1">
      <c r="B136" s="116"/>
      <c r="D136" s="117" t="s">
        <v>78</v>
      </c>
      <c r="E136" s="126" t="s">
        <v>154</v>
      </c>
      <c r="F136" s="126" t="s">
        <v>445</v>
      </c>
      <c r="I136" s="119"/>
      <c r="J136" s="127">
        <f>BK136</f>
        <v>0</v>
      </c>
      <c r="L136" s="116"/>
      <c r="M136" s="121"/>
      <c r="P136" s="122">
        <f>SUM(P137:P165)</f>
        <v>0</v>
      </c>
      <c r="R136" s="122">
        <f>SUM(R137:R165)</f>
        <v>18.631191619999999</v>
      </c>
      <c r="T136" s="123">
        <f>SUM(T137:T165)</f>
        <v>0</v>
      </c>
      <c r="AR136" s="117" t="s">
        <v>87</v>
      </c>
      <c r="AT136" s="124" t="s">
        <v>78</v>
      </c>
      <c r="AU136" s="124" t="s">
        <v>87</v>
      </c>
      <c r="AY136" s="117" t="s">
        <v>136</v>
      </c>
      <c r="BK136" s="125">
        <f>SUM(BK137:BK165)</f>
        <v>0</v>
      </c>
    </row>
    <row r="137" spans="2:65" s="1" customFormat="1" ht="16.5" customHeight="1">
      <c r="B137" s="128"/>
      <c r="C137" s="162" t="s">
        <v>244</v>
      </c>
      <c r="D137" s="162" t="s">
        <v>257</v>
      </c>
      <c r="E137" s="163" t="s">
        <v>446</v>
      </c>
      <c r="F137" s="164" t="s">
        <v>447</v>
      </c>
      <c r="G137" s="165" t="s">
        <v>247</v>
      </c>
      <c r="H137" s="166">
        <v>8.1000000000000003E-2</v>
      </c>
      <c r="I137" s="167"/>
      <c r="J137" s="168">
        <f>ROUND(I137*H137,2)</f>
        <v>0</v>
      </c>
      <c r="K137" s="169"/>
      <c r="L137" s="170"/>
      <c r="M137" s="171" t="s">
        <v>3</v>
      </c>
      <c r="N137" s="172" t="s">
        <v>50</v>
      </c>
      <c r="P137" s="139">
        <f>O137*H137</f>
        <v>0</v>
      </c>
      <c r="Q137" s="139">
        <v>1</v>
      </c>
      <c r="R137" s="139">
        <f>Q137*H137</f>
        <v>8.1000000000000003E-2</v>
      </c>
      <c r="S137" s="139">
        <v>0</v>
      </c>
      <c r="T137" s="140">
        <f>S137*H137</f>
        <v>0</v>
      </c>
      <c r="AR137" s="141" t="s">
        <v>178</v>
      </c>
      <c r="AT137" s="141" t="s">
        <v>257</v>
      </c>
      <c r="AU137" s="141" t="s">
        <v>89</v>
      </c>
      <c r="AY137" s="16" t="s">
        <v>136</v>
      </c>
      <c r="BE137" s="142">
        <f>IF(N137="základní",J137,0)</f>
        <v>0</v>
      </c>
      <c r="BF137" s="142">
        <f>IF(N137="snížená",J137,0)</f>
        <v>0</v>
      </c>
      <c r="BG137" s="142">
        <f>IF(N137="zákl. přenesená",J137,0)</f>
        <v>0</v>
      </c>
      <c r="BH137" s="142">
        <f>IF(N137="sníž. přenesená",J137,0)</f>
        <v>0</v>
      </c>
      <c r="BI137" s="142">
        <f>IF(N137="nulová",J137,0)</f>
        <v>0</v>
      </c>
      <c r="BJ137" s="16" t="s">
        <v>87</v>
      </c>
      <c r="BK137" s="142">
        <f>ROUND(I137*H137,2)</f>
        <v>0</v>
      </c>
      <c r="BL137" s="16" t="s">
        <v>142</v>
      </c>
      <c r="BM137" s="141" t="s">
        <v>448</v>
      </c>
    </row>
    <row r="138" spans="2:65" s="12" customFormat="1" ht="11.25">
      <c r="B138" s="147"/>
      <c r="D138" s="148" t="s">
        <v>146</v>
      </c>
      <c r="E138" s="149" t="s">
        <v>3</v>
      </c>
      <c r="F138" s="150" t="s">
        <v>449</v>
      </c>
      <c r="H138" s="151">
        <v>8.1000000000000003E-2</v>
      </c>
      <c r="I138" s="152"/>
      <c r="L138" s="147"/>
      <c r="M138" s="153"/>
      <c r="T138" s="154"/>
      <c r="AT138" s="149" t="s">
        <v>146</v>
      </c>
      <c r="AU138" s="149" t="s">
        <v>89</v>
      </c>
      <c r="AV138" s="12" t="s">
        <v>89</v>
      </c>
      <c r="AW138" s="12" t="s">
        <v>41</v>
      </c>
      <c r="AX138" s="12" t="s">
        <v>87</v>
      </c>
      <c r="AY138" s="149" t="s">
        <v>136</v>
      </c>
    </row>
    <row r="139" spans="2:65" s="1" customFormat="1" ht="16.5" customHeight="1">
      <c r="B139" s="128"/>
      <c r="C139" s="162" t="s">
        <v>250</v>
      </c>
      <c r="D139" s="162" t="s">
        <v>257</v>
      </c>
      <c r="E139" s="163" t="s">
        <v>450</v>
      </c>
      <c r="F139" s="164" t="s">
        <v>451</v>
      </c>
      <c r="G139" s="165" t="s">
        <v>452</v>
      </c>
      <c r="H139" s="166">
        <v>9.3930000000000007</v>
      </c>
      <c r="I139" s="167"/>
      <c r="J139" s="168">
        <f>ROUND(I139*H139,2)</f>
        <v>0</v>
      </c>
      <c r="K139" s="169"/>
      <c r="L139" s="170"/>
      <c r="M139" s="171" t="s">
        <v>3</v>
      </c>
      <c r="N139" s="172" t="s">
        <v>50</v>
      </c>
      <c r="P139" s="139">
        <f>O139*H139</f>
        <v>0</v>
      </c>
      <c r="Q139" s="139">
        <v>1E-3</v>
      </c>
      <c r="R139" s="139">
        <f>Q139*H139</f>
        <v>9.3930000000000003E-3</v>
      </c>
      <c r="S139" s="139">
        <v>0</v>
      </c>
      <c r="T139" s="140">
        <f>S139*H139</f>
        <v>0</v>
      </c>
      <c r="AR139" s="141" t="s">
        <v>178</v>
      </c>
      <c r="AT139" s="141" t="s">
        <v>257</v>
      </c>
      <c r="AU139" s="141" t="s">
        <v>89</v>
      </c>
      <c r="AY139" s="16" t="s">
        <v>136</v>
      </c>
      <c r="BE139" s="142">
        <f>IF(N139="základní",J139,0)</f>
        <v>0</v>
      </c>
      <c r="BF139" s="142">
        <f>IF(N139="snížená",J139,0)</f>
        <v>0</v>
      </c>
      <c r="BG139" s="142">
        <f>IF(N139="zákl. přenesená",J139,0)</f>
        <v>0</v>
      </c>
      <c r="BH139" s="142">
        <f>IF(N139="sníž. přenesená",J139,0)</f>
        <v>0</v>
      </c>
      <c r="BI139" s="142">
        <f>IF(N139="nulová",J139,0)</f>
        <v>0</v>
      </c>
      <c r="BJ139" s="16" t="s">
        <v>87</v>
      </c>
      <c r="BK139" s="142">
        <f>ROUND(I139*H139,2)</f>
        <v>0</v>
      </c>
      <c r="BL139" s="16" t="s">
        <v>142</v>
      </c>
      <c r="BM139" s="141" t="s">
        <v>453</v>
      </c>
    </row>
    <row r="140" spans="2:65" s="12" customFormat="1" ht="11.25">
      <c r="B140" s="147"/>
      <c r="D140" s="148" t="s">
        <v>146</v>
      </c>
      <c r="E140" s="149" t="s">
        <v>3</v>
      </c>
      <c r="F140" s="150" t="s">
        <v>454</v>
      </c>
      <c r="H140" s="151">
        <v>9.3930000000000007</v>
      </c>
      <c r="I140" s="152"/>
      <c r="L140" s="147"/>
      <c r="M140" s="153"/>
      <c r="T140" s="154"/>
      <c r="AT140" s="149" t="s">
        <v>146</v>
      </c>
      <c r="AU140" s="149" t="s">
        <v>89</v>
      </c>
      <c r="AV140" s="12" t="s">
        <v>89</v>
      </c>
      <c r="AW140" s="12" t="s">
        <v>41</v>
      </c>
      <c r="AX140" s="12" t="s">
        <v>87</v>
      </c>
      <c r="AY140" s="149" t="s">
        <v>136</v>
      </c>
    </row>
    <row r="141" spans="2:65" s="1" customFormat="1" ht="24.2" customHeight="1">
      <c r="B141" s="128"/>
      <c r="C141" s="129" t="s">
        <v>256</v>
      </c>
      <c r="D141" s="129" t="s">
        <v>138</v>
      </c>
      <c r="E141" s="130" t="s">
        <v>455</v>
      </c>
      <c r="F141" s="131" t="s">
        <v>456</v>
      </c>
      <c r="G141" s="132" t="s">
        <v>247</v>
      </c>
      <c r="H141" s="133">
        <v>7.3999999999999996E-2</v>
      </c>
      <c r="I141" s="134"/>
      <c r="J141" s="135">
        <f>ROUND(I141*H141,2)</f>
        <v>0</v>
      </c>
      <c r="K141" s="136"/>
      <c r="L141" s="32"/>
      <c r="M141" s="137" t="s">
        <v>3</v>
      </c>
      <c r="N141" s="138" t="s">
        <v>50</v>
      </c>
      <c r="P141" s="139">
        <f>O141*H141</f>
        <v>0</v>
      </c>
      <c r="Q141" s="139">
        <v>1.7090000000000001E-2</v>
      </c>
      <c r="R141" s="139">
        <f>Q141*H141</f>
        <v>1.2646599999999999E-3</v>
      </c>
      <c r="S141" s="139">
        <v>0</v>
      </c>
      <c r="T141" s="140">
        <f>S141*H141</f>
        <v>0</v>
      </c>
      <c r="AR141" s="141" t="s">
        <v>142</v>
      </c>
      <c r="AT141" s="141" t="s">
        <v>138</v>
      </c>
      <c r="AU141" s="141" t="s">
        <v>89</v>
      </c>
      <c r="AY141" s="16" t="s">
        <v>136</v>
      </c>
      <c r="BE141" s="142">
        <f>IF(N141="základní",J141,0)</f>
        <v>0</v>
      </c>
      <c r="BF141" s="142">
        <f>IF(N141="snížená",J141,0)</f>
        <v>0</v>
      </c>
      <c r="BG141" s="142">
        <f>IF(N141="zákl. přenesená",J141,0)</f>
        <v>0</v>
      </c>
      <c r="BH141" s="142">
        <f>IF(N141="sníž. přenesená",J141,0)</f>
        <v>0</v>
      </c>
      <c r="BI141" s="142">
        <f>IF(N141="nulová",J141,0)</f>
        <v>0</v>
      </c>
      <c r="BJ141" s="16" t="s">
        <v>87</v>
      </c>
      <c r="BK141" s="142">
        <f>ROUND(I141*H141,2)</f>
        <v>0</v>
      </c>
      <c r="BL141" s="16" t="s">
        <v>142</v>
      </c>
      <c r="BM141" s="141" t="s">
        <v>457</v>
      </c>
    </row>
    <row r="142" spans="2:65" s="1" customFormat="1" ht="11.25">
      <c r="B142" s="32"/>
      <c r="D142" s="143" t="s">
        <v>144</v>
      </c>
      <c r="F142" s="144" t="s">
        <v>458</v>
      </c>
      <c r="I142" s="145"/>
      <c r="L142" s="32"/>
      <c r="M142" s="146"/>
      <c r="T142" s="53"/>
      <c r="AT142" s="16" t="s">
        <v>144</v>
      </c>
      <c r="AU142" s="16" t="s">
        <v>89</v>
      </c>
    </row>
    <row r="143" spans="2:65" s="12" customFormat="1" ht="11.25">
      <c r="B143" s="147"/>
      <c r="D143" s="148" t="s">
        <v>146</v>
      </c>
      <c r="E143" s="149" t="s">
        <v>3</v>
      </c>
      <c r="F143" s="150" t="s">
        <v>459</v>
      </c>
      <c r="H143" s="151">
        <v>7.3999999999999996E-2</v>
      </c>
      <c r="I143" s="152"/>
      <c r="L143" s="147"/>
      <c r="M143" s="153"/>
      <c r="T143" s="154"/>
      <c r="AT143" s="149" t="s">
        <v>146</v>
      </c>
      <c r="AU143" s="149" t="s">
        <v>89</v>
      </c>
      <c r="AV143" s="12" t="s">
        <v>89</v>
      </c>
      <c r="AW143" s="12" t="s">
        <v>41</v>
      </c>
      <c r="AX143" s="12" t="s">
        <v>87</v>
      </c>
      <c r="AY143" s="149" t="s">
        <v>136</v>
      </c>
    </row>
    <row r="144" spans="2:65" s="1" customFormat="1" ht="44.25" customHeight="1">
      <c r="B144" s="128"/>
      <c r="C144" s="129" t="s">
        <v>263</v>
      </c>
      <c r="D144" s="129" t="s">
        <v>138</v>
      </c>
      <c r="E144" s="130" t="s">
        <v>460</v>
      </c>
      <c r="F144" s="131" t="s">
        <v>461</v>
      </c>
      <c r="G144" s="132" t="s">
        <v>196</v>
      </c>
      <c r="H144" s="133">
        <v>1.8080000000000001</v>
      </c>
      <c r="I144" s="134"/>
      <c r="J144" s="135">
        <f>ROUND(I144*H144,2)</f>
        <v>0</v>
      </c>
      <c r="K144" s="136"/>
      <c r="L144" s="32"/>
      <c r="M144" s="137" t="s">
        <v>3</v>
      </c>
      <c r="N144" s="138" t="s">
        <v>50</v>
      </c>
      <c r="P144" s="139">
        <f>O144*H144</f>
        <v>0</v>
      </c>
      <c r="Q144" s="139">
        <v>2.9119799999999998</v>
      </c>
      <c r="R144" s="139">
        <f>Q144*H144</f>
        <v>5.2648598399999997</v>
      </c>
      <c r="S144" s="139">
        <v>0</v>
      </c>
      <c r="T144" s="140">
        <f>S144*H144</f>
        <v>0</v>
      </c>
      <c r="AR144" s="141" t="s">
        <v>142</v>
      </c>
      <c r="AT144" s="141" t="s">
        <v>138</v>
      </c>
      <c r="AU144" s="141" t="s">
        <v>89</v>
      </c>
      <c r="AY144" s="16" t="s">
        <v>136</v>
      </c>
      <c r="BE144" s="142">
        <f>IF(N144="základní",J144,0)</f>
        <v>0</v>
      </c>
      <c r="BF144" s="142">
        <f>IF(N144="snížená",J144,0)</f>
        <v>0</v>
      </c>
      <c r="BG144" s="142">
        <f>IF(N144="zákl. přenesená",J144,0)</f>
        <v>0</v>
      </c>
      <c r="BH144" s="142">
        <f>IF(N144="sníž. přenesená",J144,0)</f>
        <v>0</v>
      </c>
      <c r="BI144" s="142">
        <f>IF(N144="nulová",J144,0)</f>
        <v>0</v>
      </c>
      <c r="BJ144" s="16" t="s">
        <v>87</v>
      </c>
      <c r="BK144" s="142">
        <f>ROUND(I144*H144,2)</f>
        <v>0</v>
      </c>
      <c r="BL144" s="16" t="s">
        <v>142</v>
      </c>
      <c r="BM144" s="141" t="s">
        <v>462</v>
      </c>
    </row>
    <row r="145" spans="2:65" s="1" customFormat="1" ht="11.25">
      <c r="B145" s="32"/>
      <c r="D145" s="143" t="s">
        <v>144</v>
      </c>
      <c r="F145" s="144" t="s">
        <v>463</v>
      </c>
      <c r="I145" s="145"/>
      <c r="L145" s="32"/>
      <c r="M145" s="146"/>
      <c r="T145" s="53"/>
      <c r="AT145" s="16" t="s">
        <v>144</v>
      </c>
      <c r="AU145" s="16" t="s">
        <v>89</v>
      </c>
    </row>
    <row r="146" spans="2:65" s="12" customFormat="1" ht="11.25">
      <c r="B146" s="147"/>
      <c r="D146" s="148" t="s">
        <v>146</v>
      </c>
      <c r="E146" s="149" t="s">
        <v>3</v>
      </c>
      <c r="F146" s="150" t="s">
        <v>464</v>
      </c>
      <c r="H146" s="151">
        <v>1.8080000000000001</v>
      </c>
      <c r="I146" s="152"/>
      <c r="L146" s="147"/>
      <c r="M146" s="153"/>
      <c r="T146" s="154"/>
      <c r="AT146" s="149" t="s">
        <v>146</v>
      </c>
      <c r="AU146" s="149" t="s">
        <v>89</v>
      </c>
      <c r="AV146" s="12" t="s">
        <v>89</v>
      </c>
      <c r="AW146" s="12" t="s">
        <v>41</v>
      </c>
      <c r="AX146" s="12" t="s">
        <v>87</v>
      </c>
      <c r="AY146" s="149" t="s">
        <v>136</v>
      </c>
    </row>
    <row r="147" spans="2:65" s="1" customFormat="1" ht="37.9" customHeight="1">
      <c r="B147" s="128"/>
      <c r="C147" s="129" t="s">
        <v>8</v>
      </c>
      <c r="D147" s="129" t="s">
        <v>138</v>
      </c>
      <c r="E147" s="130" t="s">
        <v>465</v>
      </c>
      <c r="F147" s="131" t="s">
        <v>466</v>
      </c>
      <c r="G147" s="132" t="s">
        <v>196</v>
      </c>
      <c r="H147" s="133">
        <v>3.48</v>
      </c>
      <c r="I147" s="134"/>
      <c r="J147" s="135">
        <f>ROUND(I147*H147,2)</f>
        <v>0</v>
      </c>
      <c r="K147" s="136"/>
      <c r="L147" s="32"/>
      <c r="M147" s="137" t="s">
        <v>3</v>
      </c>
      <c r="N147" s="138" t="s">
        <v>50</v>
      </c>
      <c r="P147" s="139">
        <f>O147*H147</f>
        <v>0</v>
      </c>
      <c r="Q147" s="139">
        <v>2.7919499999999999</v>
      </c>
      <c r="R147" s="139">
        <f>Q147*H147</f>
        <v>9.7159859999999991</v>
      </c>
      <c r="S147" s="139">
        <v>0</v>
      </c>
      <c r="T147" s="140">
        <f>S147*H147</f>
        <v>0</v>
      </c>
      <c r="AR147" s="141" t="s">
        <v>142</v>
      </c>
      <c r="AT147" s="141" t="s">
        <v>138</v>
      </c>
      <c r="AU147" s="141" t="s">
        <v>89</v>
      </c>
      <c r="AY147" s="16" t="s">
        <v>136</v>
      </c>
      <c r="BE147" s="142">
        <f>IF(N147="základní",J147,0)</f>
        <v>0</v>
      </c>
      <c r="BF147" s="142">
        <f>IF(N147="snížená",J147,0)</f>
        <v>0</v>
      </c>
      <c r="BG147" s="142">
        <f>IF(N147="zákl. přenesená",J147,0)</f>
        <v>0</v>
      </c>
      <c r="BH147" s="142">
        <f>IF(N147="sníž. přenesená",J147,0)</f>
        <v>0</v>
      </c>
      <c r="BI147" s="142">
        <f>IF(N147="nulová",J147,0)</f>
        <v>0</v>
      </c>
      <c r="BJ147" s="16" t="s">
        <v>87</v>
      </c>
      <c r="BK147" s="142">
        <f>ROUND(I147*H147,2)</f>
        <v>0</v>
      </c>
      <c r="BL147" s="16" t="s">
        <v>142</v>
      </c>
      <c r="BM147" s="141" t="s">
        <v>467</v>
      </c>
    </row>
    <row r="148" spans="2:65" s="1" customFormat="1" ht="11.25">
      <c r="B148" s="32"/>
      <c r="D148" s="143" t="s">
        <v>144</v>
      </c>
      <c r="F148" s="144" t="s">
        <v>468</v>
      </c>
      <c r="I148" s="145"/>
      <c r="L148" s="32"/>
      <c r="M148" s="146"/>
      <c r="T148" s="53"/>
      <c r="AT148" s="16" t="s">
        <v>144</v>
      </c>
      <c r="AU148" s="16" t="s">
        <v>89</v>
      </c>
    </row>
    <row r="149" spans="2:65" s="12" customFormat="1" ht="11.25">
      <c r="B149" s="147"/>
      <c r="D149" s="148" t="s">
        <v>146</v>
      </c>
      <c r="E149" s="149" t="s">
        <v>3</v>
      </c>
      <c r="F149" s="150" t="s">
        <v>469</v>
      </c>
      <c r="H149" s="151">
        <v>3.48</v>
      </c>
      <c r="I149" s="152"/>
      <c r="L149" s="147"/>
      <c r="M149" s="153"/>
      <c r="T149" s="154"/>
      <c r="AT149" s="149" t="s">
        <v>146</v>
      </c>
      <c r="AU149" s="149" t="s">
        <v>89</v>
      </c>
      <c r="AV149" s="12" t="s">
        <v>89</v>
      </c>
      <c r="AW149" s="12" t="s">
        <v>41</v>
      </c>
      <c r="AX149" s="12" t="s">
        <v>87</v>
      </c>
      <c r="AY149" s="149" t="s">
        <v>136</v>
      </c>
    </row>
    <row r="150" spans="2:65" s="1" customFormat="1" ht="37.9" customHeight="1">
      <c r="B150" s="128"/>
      <c r="C150" s="129" t="s">
        <v>274</v>
      </c>
      <c r="D150" s="129" t="s">
        <v>138</v>
      </c>
      <c r="E150" s="130" t="s">
        <v>470</v>
      </c>
      <c r="F150" s="131" t="s">
        <v>471</v>
      </c>
      <c r="G150" s="132" t="s">
        <v>196</v>
      </c>
      <c r="H150" s="133">
        <v>1.1040000000000001</v>
      </c>
      <c r="I150" s="134"/>
      <c r="J150" s="135">
        <f>ROUND(I150*H150,2)</f>
        <v>0</v>
      </c>
      <c r="K150" s="136"/>
      <c r="L150" s="32"/>
      <c r="M150" s="137" t="s">
        <v>3</v>
      </c>
      <c r="N150" s="138" t="s">
        <v>50</v>
      </c>
      <c r="P150" s="139">
        <f>O150*H150</f>
        <v>0</v>
      </c>
      <c r="Q150" s="139">
        <v>2.8332299999999999</v>
      </c>
      <c r="R150" s="139">
        <f>Q150*H150</f>
        <v>3.1278859200000002</v>
      </c>
      <c r="S150" s="139">
        <v>0</v>
      </c>
      <c r="T150" s="140">
        <f>S150*H150</f>
        <v>0</v>
      </c>
      <c r="AR150" s="141" t="s">
        <v>142</v>
      </c>
      <c r="AT150" s="141" t="s">
        <v>138</v>
      </c>
      <c r="AU150" s="141" t="s">
        <v>89</v>
      </c>
      <c r="AY150" s="16" t="s">
        <v>136</v>
      </c>
      <c r="BE150" s="142">
        <f>IF(N150="základní",J150,0)</f>
        <v>0</v>
      </c>
      <c r="BF150" s="142">
        <f>IF(N150="snížená",J150,0)</f>
        <v>0</v>
      </c>
      <c r="BG150" s="142">
        <f>IF(N150="zákl. přenesená",J150,0)</f>
        <v>0</v>
      </c>
      <c r="BH150" s="142">
        <f>IF(N150="sníž. přenesená",J150,0)</f>
        <v>0</v>
      </c>
      <c r="BI150" s="142">
        <f>IF(N150="nulová",J150,0)</f>
        <v>0</v>
      </c>
      <c r="BJ150" s="16" t="s">
        <v>87</v>
      </c>
      <c r="BK150" s="142">
        <f>ROUND(I150*H150,2)</f>
        <v>0</v>
      </c>
      <c r="BL150" s="16" t="s">
        <v>142</v>
      </c>
      <c r="BM150" s="141" t="s">
        <v>472</v>
      </c>
    </row>
    <row r="151" spans="2:65" s="1" customFormat="1" ht="11.25">
      <c r="B151" s="32"/>
      <c r="D151" s="143" t="s">
        <v>144</v>
      </c>
      <c r="F151" s="144" t="s">
        <v>473</v>
      </c>
      <c r="I151" s="145"/>
      <c r="L151" s="32"/>
      <c r="M151" s="146"/>
      <c r="T151" s="53"/>
      <c r="AT151" s="16" t="s">
        <v>144</v>
      </c>
      <c r="AU151" s="16" t="s">
        <v>89</v>
      </c>
    </row>
    <row r="152" spans="2:65" s="12" customFormat="1" ht="11.25">
      <c r="B152" s="147"/>
      <c r="D152" s="148" t="s">
        <v>146</v>
      </c>
      <c r="E152" s="149" t="s">
        <v>3</v>
      </c>
      <c r="F152" s="150" t="s">
        <v>474</v>
      </c>
      <c r="H152" s="151">
        <v>1.1040000000000001</v>
      </c>
      <c r="I152" s="152"/>
      <c r="L152" s="147"/>
      <c r="M152" s="153"/>
      <c r="T152" s="154"/>
      <c r="AT152" s="149" t="s">
        <v>146</v>
      </c>
      <c r="AU152" s="149" t="s">
        <v>89</v>
      </c>
      <c r="AV152" s="12" t="s">
        <v>89</v>
      </c>
      <c r="AW152" s="12" t="s">
        <v>41</v>
      </c>
      <c r="AX152" s="12" t="s">
        <v>87</v>
      </c>
      <c r="AY152" s="149" t="s">
        <v>136</v>
      </c>
    </row>
    <row r="153" spans="2:65" s="1" customFormat="1" ht="37.9" customHeight="1">
      <c r="B153" s="128"/>
      <c r="C153" s="129" t="s">
        <v>280</v>
      </c>
      <c r="D153" s="129" t="s">
        <v>138</v>
      </c>
      <c r="E153" s="130" t="s">
        <v>475</v>
      </c>
      <c r="F153" s="131" t="s">
        <v>476</v>
      </c>
      <c r="G153" s="132" t="s">
        <v>141</v>
      </c>
      <c r="H153" s="133">
        <v>20.48</v>
      </c>
      <c r="I153" s="134"/>
      <c r="J153" s="135">
        <f>ROUND(I153*H153,2)</f>
        <v>0</v>
      </c>
      <c r="K153" s="136"/>
      <c r="L153" s="32"/>
      <c r="M153" s="137" t="s">
        <v>3</v>
      </c>
      <c r="N153" s="138" t="s">
        <v>50</v>
      </c>
      <c r="P153" s="139">
        <f>O153*H153</f>
        <v>0</v>
      </c>
      <c r="Q153" s="139">
        <v>8.6499999999999997E-3</v>
      </c>
      <c r="R153" s="139">
        <f>Q153*H153</f>
        <v>0.177152</v>
      </c>
      <c r="S153" s="139">
        <v>0</v>
      </c>
      <c r="T153" s="140">
        <f>S153*H153</f>
        <v>0</v>
      </c>
      <c r="AR153" s="141" t="s">
        <v>142</v>
      </c>
      <c r="AT153" s="141" t="s">
        <v>138</v>
      </c>
      <c r="AU153" s="141" t="s">
        <v>89</v>
      </c>
      <c r="AY153" s="16" t="s">
        <v>136</v>
      </c>
      <c r="BE153" s="142">
        <f>IF(N153="základní",J153,0)</f>
        <v>0</v>
      </c>
      <c r="BF153" s="142">
        <f>IF(N153="snížená",J153,0)</f>
        <v>0</v>
      </c>
      <c r="BG153" s="142">
        <f>IF(N153="zákl. přenesená",J153,0)</f>
        <v>0</v>
      </c>
      <c r="BH153" s="142">
        <f>IF(N153="sníž. přenesená",J153,0)</f>
        <v>0</v>
      </c>
      <c r="BI153" s="142">
        <f>IF(N153="nulová",J153,0)</f>
        <v>0</v>
      </c>
      <c r="BJ153" s="16" t="s">
        <v>87</v>
      </c>
      <c r="BK153" s="142">
        <f>ROUND(I153*H153,2)</f>
        <v>0</v>
      </c>
      <c r="BL153" s="16" t="s">
        <v>142</v>
      </c>
      <c r="BM153" s="141" t="s">
        <v>477</v>
      </c>
    </row>
    <row r="154" spans="2:65" s="1" customFormat="1" ht="11.25">
      <c r="B154" s="32"/>
      <c r="D154" s="143" t="s">
        <v>144</v>
      </c>
      <c r="F154" s="144" t="s">
        <v>478</v>
      </c>
      <c r="I154" s="145"/>
      <c r="L154" s="32"/>
      <c r="M154" s="146"/>
      <c r="T154" s="53"/>
      <c r="AT154" s="16" t="s">
        <v>144</v>
      </c>
      <c r="AU154" s="16" t="s">
        <v>89</v>
      </c>
    </row>
    <row r="155" spans="2:65" s="12" customFormat="1" ht="11.25">
      <c r="B155" s="147"/>
      <c r="D155" s="148" t="s">
        <v>146</v>
      </c>
      <c r="E155" s="149" t="s">
        <v>3</v>
      </c>
      <c r="F155" s="150" t="s">
        <v>479</v>
      </c>
      <c r="H155" s="151">
        <v>12.16</v>
      </c>
      <c r="I155" s="152"/>
      <c r="L155" s="147"/>
      <c r="M155" s="153"/>
      <c r="T155" s="154"/>
      <c r="AT155" s="149" t="s">
        <v>146</v>
      </c>
      <c r="AU155" s="149" t="s">
        <v>89</v>
      </c>
      <c r="AV155" s="12" t="s">
        <v>89</v>
      </c>
      <c r="AW155" s="12" t="s">
        <v>41</v>
      </c>
      <c r="AX155" s="12" t="s">
        <v>79</v>
      </c>
      <c r="AY155" s="149" t="s">
        <v>136</v>
      </c>
    </row>
    <row r="156" spans="2:65" s="12" customFormat="1" ht="11.25">
      <c r="B156" s="147"/>
      <c r="D156" s="148" t="s">
        <v>146</v>
      </c>
      <c r="E156" s="149" t="s">
        <v>3</v>
      </c>
      <c r="F156" s="150" t="s">
        <v>480</v>
      </c>
      <c r="H156" s="151">
        <v>8.32</v>
      </c>
      <c r="I156" s="152"/>
      <c r="L156" s="147"/>
      <c r="M156" s="153"/>
      <c r="T156" s="154"/>
      <c r="AT156" s="149" t="s">
        <v>146</v>
      </c>
      <c r="AU156" s="149" t="s">
        <v>89</v>
      </c>
      <c r="AV156" s="12" t="s">
        <v>89</v>
      </c>
      <c r="AW156" s="12" t="s">
        <v>41</v>
      </c>
      <c r="AX156" s="12" t="s">
        <v>79</v>
      </c>
      <c r="AY156" s="149" t="s">
        <v>136</v>
      </c>
    </row>
    <row r="157" spans="2:65" s="13" customFormat="1" ht="11.25">
      <c r="B157" s="155"/>
      <c r="D157" s="148" t="s">
        <v>146</v>
      </c>
      <c r="E157" s="156" t="s">
        <v>3</v>
      </c>
      <c r="F157" s="157" t="s">
        <v>206</v>
      </c>
      <c r="H157" s="158">
        <v>20.48</v>
      </c>
      <c r="I157" s="159"/>
      <c r="L157" s="155"/>
      <c r="M157" s="160"/>
      <c r="T157" s="161"/>
      <c r="AT157" s="156" t="s">
        <v>146</v>
      </c>
      <c r="AU157" s="156" t="s">
        <v>89</v>
      </c>
      <c r="AV157" s="13" t="s">
        <v>142</v>
      </c>
      <c r="AW157" s="13" t="s">
        <v>41</v>
      </c>
      <c r="AX157" s="13" t="s">
        <v>87</v>
      </c>
      <c r="AY157" s="156" t="s">
        <v>136</v>
      </c>
    </row>
    <row r="158" spans="2:65" s="1" customFormat="1" ht="37.9" customHeight="1">
      <c r="B158" s="128"/>
      <c r="C158" s="129" t="s">
        <v>291</v>
      </c>
      <c r="D158" s="129" t="s">
        <v>138</v>
      </c>
      <c r="E158" s="130" t="s">
        <v>481</v>
      </c>
      <c r="F158" s="131" t="s">
        <v>482</v>
      </c>
      <c r="G158" s="132" t="s">
        <v>141</v>
      </c>
      <c r="H158" s="133">
        <v>20.48</v>
      </c>
      <c r="I158" s="134"/>
      <c r="J158" s="135">
        <f>ROUND(I158*H158,2)</f>
        <v>0</v>
      </c>
      <c r="K158" s="136"/>
      <c r="L158" s="32"/>
      <c r="M158" s="137" t="s">
        <v>3</v>
      </c>
      <c r="N158" s="138" t="s">
        <v>50</v>
      </c>
      <c r="P158" s="139">
        <f>O158*H158</f>
        <v>0</v>
      </c>
      <c r="Q158" s="139">
        <v>0</v>
      </c>
      <c r="R158" s="139">
        <f>Q158*H158</f>
        <v>0</v>
      </c>
      <c r="S158" s="139">
        <v>0</v>
      </c>
      <c r="T158" s="140">
        <f>S158*H158</f>
        <v>0</v>
      </c>
      <c r="AR158" s="141" t="s">
        <v>142</v>
      </c>
      <c r="AT158" s="141" t="s">
        <v>138</v>
      </c>
      <c r="AU158" s="141" t="s">
        <v>89</v>
      </c>
      <c r="AY158" s="16" t="s">
        <v>136</v>
      </c>
      <c r="BE158" s="142">
        <f>IF(N158="základní",J158,0)</f>
        <v>0</v>
      </c>
      <c r="BF158" s="142">
        <f>IF(N158="snížená",J158,0)</f>
        <v>0</v>
      </c>
      <c r="BG158" s="142">
        <f>IF(N158="zákl. přenesená",J158,0)</f>
        <v>0</v>
      </c>
      <c r="BH158" s="142">
        <f>IF(N158="sníž. přenesená",J158,0)</f>
        <v>0</v>
      </c>
      <c r="BI158" s="142">
        <f>IF(N158="nulová",J158,0)</f>
        <v>0</v>
      </c>
      <c r="BJ158" s="16" t="s">
        <v>87</v>
      </c>
      <c r="BK158" s="142">
        <f>ROUND(I158*H158,2)</f>
        <v>0</v>
      </c>
      <c r="BL158" s="16" t="s">
        <v>142</v>
      </c>
      <c r="BM158" s="141" t="s">
        <v>483</v>
      </c>
    </row>
    <row r="159" spans="2:65" s="1" customFormat="1" ht="11.25">
      <c r="B159" s="32"/>
      <c r="D159" s="143" t="s">
        <v>144</v>
      </c>
      <c r="F159" s="144" t="s">
        <v>484</v>
      </c>
      <c r="I159" s="145"/>
      <c r="L159" s="32"/>
      <c r="M159" s="146"/>
      <c r="T159" s="53"/>
      <c r="AT159" s="16" t="s">
        <v>144</v>
      </c>
      <c r="AU159" s="16" t="s">
        <v>89</v>
      </c>
    </row>
    <row r="160" spans="2:65" s="12" customFormat="1" ht="11.25">
      <c r="B160" s="147"/>
      <c r="D160" s="148" t="s">
        <v>146</v>
      </c>
      <c r="E160" s="149" t="s">
        <v>3</v>
      </c>
      <c r="F160" s="150" t="s">
        <v>485</v>
      </c>
      <c r="H160" s="151">
        <v>20.48</v>
      </c>
      <c r="I160" s="152"/>
      <c r="L160" s="147"/>
      <c r="M160" s="153"/>
      <c r="T160" s="154"/>
      <c r="AT160" s="149" t="s">
        <v>146</v>
      </c>
      <c r="AU160" s="149" t="s">
        <v>89</v>
      </c>
      <c r="AV160" s="12" t="s">
        <v>89</v>
      </c>
      <c r="AW160" s="12" t="s">
        <v>41</v>
      </c>
      <c r="AX160" s="12" t="s">
        <v>87</v>
      </c>
      <c r="AY160" s="149" t="s">
        <v>136</v>
      </c>
    </row>
    <row r="161" spans="2:65" s="1" customFormat="1" ht="44.25" customHeight="1">
      <c r="B161" s="128"/>
      <c r="C161" s="129" t="s">
        <v>303</v>
      </c>
      <c r="D161" s="129" t="s">
        <v>138</v>
      </c>
      <c r="E161" s="130" t="s">
        <v>486</v>
      </c>
      <c r="F161" s="131" t="s">
        <v>487</v>
      </c>
      <c r="G161" s="132" t="s">
        <v>247</v>
      </c>
      <c r="H161" s="133">
        <v>0.24399999999999999</v>
      </c>
      <c r="I161" s="134"/>
      <c r="J161" s="135">
        <f>ROUND(I161*H161,2)</f>
        <v>0</v>
      </c>
      <c r="K161" s="136"/>
      <c r="L161" s="32"/>
      <c r="M161" s="137" t="s">
        <v>3</v>
      </c>
      <c r="N161" s="138" t="s">
        <v>50</v>
      </c>
      <c r="P161" s="139">
        <f>O161*H161</f>
        <v>0</v>
      </c>
      <c r="Q161" s="139">
        <v>1.03955</v>
      </c>
      <c r="R161" s="139">
        <f>Q161*H161</f>
        <v>0.25365019999999999</v>
      </c>
      <c r="S161" s="139">
        <v>0</v>
      </c>
      <c r="T161" s="140">
        <f>S161*H161</f>
        <v>0</v>
      </c>
      <c r="AR161" s="141" t="s">
        <v>142</v>
      </c>
      <c r="AT161" s="141" t="s">
        <v>138</v>
      </c>
      <c r="AU161" s="141" t="s">
        <v>89</v>
      </c>
      <c r="AY161" s="16" t="s">
        <v>136</v>
      </c>
      <c r="BE161" s="142">
        <f>IF(N161="základní",J161,0)</f>
        <v>0</v>
      </c>
      <c r="BF161" s="142">
        <f>IF(N161="snížená",J161,0)</f>
        <v>0</v>
      </c>
      <c r="BG161" s="142">
        <f>IF(N161="zákl. přenesená",J161,0)</f>
        <v>0</v>
      </c>
      <c r="BH161" s="142">
        <f>IF(N161="sníž. přenesená",J161,0)</f>
        <v>0</v>
      </c>
      <c r="BI161" s="142">
        <f>IF(N161="nulová",J161,0)</f>
        <v>0</v>
      </c>
      <c r="BJ161" s="16" t="s">
        <v>87</v>
      </c>
      <c r="BK161" s="142">
        <f>ROUND(I161*H161,2)</f>
        <v>0</v>
      </c>
      <c r="BL161" s="16" t="s">
        <v>142</v>
      </c>
      <c r="BM161" s="141" t="s">
        <v>488</v>
      </c>
    </row>
    <row r="162" spans="2:65" s="1" customFormat="1" ht="11.25">
      <c r="B162" s="32"/>
      <c r="D162" s="143" t="s">
        <v>144</v>
      </c>
      <c r="F162" s="144" t="s">
        <v>489</v>
      </c>
      <c r="I162" s="145"/>
      <c r="L162" s="32"/>
      <c r="M162" s="146"/>
      <c r="T162" s="53"/>
      <c r="AT162" s="16" t="s">
        <v>144</v>
      </c>
      <c r="AU162" s="16" t="s">
        <v>89</v>
      </c>
    </row>
    <row r="163" spans="2:65" s="12" customFormat="1" ht="11.25">
      <c r="B163" s="147"/>
      <c r="D163" s="148" t="s">
        <v>146</v>
      </c>
      <c r="E163" s="149" t="s">
        <v>3</v>
      </c>
      <c r="F163" s="150" t="s">
        <v>490</v>
      </c>
      <c r="H163" s="151">
        <v>4.9000000000000002E-2</v>
      </c>
      <c r="I163" s="152"/>
      <c r="L163" s="147"/>
      <c r="M163" s="153"/>
      <c r="T163" s="154"/>
      <c r="AT163" s="149" t="s">
        <v>146</v>
      </c>
      <c r="AU163" s="149" t="s">
        <v>89</v>
      </c>
      <c r="AV163" s="12" t="s">
        <v>89</v>
      </c>
      <c r="AW163" s="12" t="s">
        <v>41</v>
      </c>
      <c r="AX163" s="12" t="s">
        <v>79</v>
      </c>
      <c r="AY163" s="149" t="s">
        <v>136</v>
      </c>
    </row>
    <row r="164" spans="2:65" s="12" customFormat="1" ht="11.25">
      <c r="B164" s="147"/>
      <c r="D164" s="148" t="s">
        <v>146</v>
      </c>
      <c r="E164" s="149" t="s">
        <v>3</v>
      </c>
      <c r="F164" s="150" t="s">
        <v>491</v>
      </c>
      <c r="H164" s="151">
        <v>0.19500000000000001</v>
      </c>
      <c r="I164" s="152"/>
      <c r="L164" s="147"/>
      <c r="M164" s="153"/>
      <c r="T164" s="154"/>
      <c r="AT164" s="149" t="s">
        <v>146</v>
      </c>
      <c r="AU164" s="149" t="s">
        <v>89</v>
      </c>
      <c r="AV164" s="12" t="s">
        <v>89</v>
      </c>
      <c r="AW164" s="12" t="s">
        <v>41</v>
      </c>
      <c r="AX164" s="12" t="s">
        <v>79</v>
      </c>
      <c r="AY164" s="149" t="s">
        <v>136</v>
      </c>
    </row>
    <row r="165" spans="2:65" s="13" customFormat="1" ht="11.25">
      <c r="B165" s="155"/>
      <c r="D165" s="148" t="s">
        <v>146</v>
      </c>
      <c r="E165" s="156" t="s">
        <v>3</v>
      </c>
      <c r="F165" s="157" t="s">
        <v>206</v>
      </c>
      <c r="H165" s="158">
        <v>0.24399999999999999</v>
      </c>
      <c r="I165" s="159"/>
      <c r="L165" s="155"/>
      <c r="M165" s="160"/>
      <c r="T165" s="161"/>
      <c r="AT165" s="156" t="s">
        <v>146</v>
      </c>
      <c r="AU165" s="156" t="s">
        <v>89</v>
      </c>
      <c r="AV165" s="13" t="s">
        <v>142</v>
      </c>
      <c r="AW165" s="13" t="s">
        <v>41</v>
      </c>
      <c r="AX165" s="13" t="s">
        <v>87</v>
      </c>
      <c r="AY165" s="156" t="s">
        <v>136</v>
      </c>
    </row>
    <row r="166" spans="2:65" s="11" customFormat="1" ht="22.9" customHeight="1">
      <c r="B166" s="116"/>
      <c r="D166" s="117" t="s">
        <v>78</v>
      </c>
      <c r="E166" s="126" t="s">
        <v>142</v>
      </c>
      <c r="F166" s="126" t="s">
        <v>290</v>
      </c>
      <c r="I166" s="119"/>
      <c r="J166" s="127">
        <f>BK166</f>
        <v>0</v>
      </c>
      <c r="L166" s="116"/>
      <c r="M166" s="121"/>
      <c r="P166" s="122">
        <f>SUM(P167:P185)</f>
        <v>0</v>
      </c>
      <c r="R166" s="122">
        <f>SUM(R167:R185)</f>
        <v>47.621123300000001</v>
      </c>
      <c r="T166" s="123">
        <f>SUM(T167:T185)</f>
        <v>0</v>
      </c>
      <c r="AR166" s="117" t="s">
        <v>87</v>
      </c>
      <c r="AT166" s="124" t="s">
        <v>78</v>
      </c>
      <c r="AU166" s="124" t="s">
        <v>87</v>
      </c>
      <c r="AY166" s="117" t="s">
        <v>136</v>
      </c>
      <c r="BK166" s="125">
        <f>SUM(BK167:BK185)</f>
        <v>0</v>
      </c>
    </row>
    <row r="167" spans="2:65" s="1" customFormat="1" ht="16.5" customHeight="1">
      <c r="B167" s="128"/>
      <c r="C167" s="129" t="s">
        <v>309</v>
      </c>
      <c r="D167" s="129" t="s">
        <v>138</v>
      </c>
      <c r="E167" s="130" t="s">
        <v>492</v>
      </c>
      <c r="F167" s="131" t="s">
        <v>493</v>
      </c>
      <c r="G167" s="132" t="s">
        <v>196</v>
      </c>
      <c r="H167" s="133">
        <v>8.7750000000000004</v>
      </c>
      <c r="I167" s="134"/>
      <c r="J167" s="135">
        <f>ROUND(I167*H167,2)</f>
        <v>0</v>
      </c>
      <c r="K167" s="136"/>
      <c r="L167" s="32"/>
      <c r="M167" s="137" t="s">
        <v>3</v>
      </c>
      <c r="N167" s="138" t="s">
        <v>50</v>
      </c>
      <c r="P167" s="139">
        <f>O167*H167</f>
        <v>0</v>
      </c>
      <c r="Q167" s="139">
        <v>1.7034</v>
      </c>
      <c r="R167" s="139">
        <f>Q167*H167</f>
        <v>14.947335000000001</v>
      </c>
      <c r="S167" s="139">
        <v>0</v>
      </c>
      <c r="T167" s="140">
        <f>S167*H167</f>
        <v>0</v>
      </c>
      <c r="AR167" s="141" t="s">
        <v>142</v>
      </c>
      <c r="AT167" s="141" t="s">
        <v>138</v>
      </c>
      <c r="AU167" s="141" t="s">
        <v>89</v>
      </c>
      <c r="AY167" s="16" t="s">
        <v>136</v>
      </c>
      <c r="BE167" s="142">
        <f>IF(N167="základní",J167,0)</f>
        <v>0</v>
      </c>
      <c r="BF167" s="142">
        <f>IF(N167="snížená",J167,0)</f>
        <v>0</v>
      </c>
      <c r="BG167" s="142">
        <f>IF(N167="zákl. přenesená",J167,0)</f>
        <v>0</v>
      </c>
      <c r="BH167" s="142">
        <f>IF(N167="sníž. přenesená",J167,0)</f>
        <v>0</v>
      </c>
      <c r="BI167" s="142">
        <f>IF(N167="nulová",J167,0)</f>
        <v>0</v>
      </c>
      <c r="BJ167" s="16" t="s">
        <v>87</v>
      </c>
      <c r="BK167" s="142">
        <f>ROUND(I167*H167,2)</f>
        <v>0</v>
      </c>
      <c r="BL167" s="16" t="s">
        <v>142</v>
      </c>
      <c r="BM167" s="141" t="s">
        <v>494</v>
      </c>
    </row>
    <row r="168" spans="2:65" s="1" customFormat="1" ht="11.25">
      <c r="B168" s="32"/>
      <c r="D168" s="143" t="s">
        <v>144</v>
      </c>
      <c r="F168" s="144" t="s">
        <v>495</v>
      </c>
      <c r="I168" s="145"/>
      <c r="L168" s="32"/>
      <c r="M168" s="146"/>
      <c r="T168" s="53"/>
      <c r="AT168" s="16" t="s">
        <v>144</v>
      </c>
      <c r="AU168" s="16" t="s">
        <v>89</v>
      </c>
    </row>
    <row r="169" spans="2:65" s="12" customFormat="1" ht="11.25">
      <c r="B169" s="147"/>
      <c r="D169" s="148" t="s">
        <v>146</v>
      </c>
      <c r="E169" s="149" t="s">
        <v>3</v>
      </c>
      <c r="F169" s="150" t="s">
        <v>496</v>
      </c>
      <c r="H169" s="151">
        <v>8.7750000000000004</v>
      </c>
      <c r="I169" s="152"/>
      <c r="L169" s="147"/>
      <c r="M169" s="153"/>
      <c r="T169" s="154"/>
      <c r="AT169" s="149" t="s">
        <v>146</v>
      </c>
      <c r="AU169" s="149" t="s">
        <v>89</v>
      </c>
      <c r="AV169" s="12" t="s">
        <v>89</v>
      </c>
      <c r="AW169" s="12" t="s">
        <v>41</v>
      </c>
      <c r="AX169" s="12" t="s">
        <v>87</v>
      </c>
      <c r="AY169" s="149" t="s">
        <v>136</v>
      </c>
    </row>
    <row r="170" spans="2:65" s="1" customFormat="1" ht="16.5" customHeight="1">
      <c r="B170" s="128"/>
      <c r="C170" s="129" t="s">
        <v>320</v>
      </c>
      <c r="D170" s="129" t="s">
        <v>138</v>
      </c>
      <c r="E170" s="130" t="s">
        <v>497</v>
      </c>
      <c r="F170" s="131" t="s">
        <v>498</v>
      </c>
      <c r="G170" s="132" t="s">
        <v>150</v>
      </c>
      <c r="H170" s="133">
        <v>8</v>
      </c>
      <c r="I170" s="134"/>
      <c r="J170" s="135">
        <f>ROUND(I170*H170,2)</f>
        <v>0</v>
      </c>
      <c r="K170" s="136"/>
      <c r="L170" s="32"/>
      <c r="M170" s="137" t="s">
        <v>3</v>
      </c>
      <c r="N170" s="138" t="s">
        <v>50</v>
      </c>
      <c r="P170" s="139">
        <f>O170*H170</f>
        <v>0</v>
      </c>
      <c r="Q170" s="139">
        <v>8.7419999999999998E-2</v>
      </c>
      <c r="R170" s="139">
        <f>Q170*H170</f>
        <v>0.69935999999999998</v>
      </c>
      <c r="S170" s="139">
        <v>0</v>
      </c>
      <c r="T170" s="140">
        <f>S170*H170</f>
        <v>0</v>
      </c>
      <c r="AR170" s="141" t="s">
        <v>142</v>
      </c>
      <c r="AT170" s="141" t="s">
        <v>138</v>
      </c>
      <c r="AU170" s="141" t="s">
        <v>89</v>
      </c>
      <c r="AY170" s="16" t="s">
        <v>136</v>
      </c>
      <c r="BE170" s="142">
        <f>IF(N170="základní",J170,0)</f>
        <v>0</v>
      </c>
      <c r="BF170" s="142">
        <f>IF(N170="snížená",J170,0)</f>
        <v>0</v>
      </c>
      <c r="BG170" s="142">
        <f>IF(N170="zákl. přenesená",J170,0)</f>
        <v>0</v>
      </c>
      <c r="BH170" s="142">
        <f>IF(N170="sníž. přenesená",J170,0)</f>
        <v>0</v>
      </c>
      <c r="BI170" s="142">
        <f>IF(N170="nulová",J170,0)</f>
        <v>0</v>
      </c>
      <c r="BJ170" s="16" t="s">
        <v>87</v>
      </c>
      <c r="BK170" s="142">
        <f>ROUND(I170*H170,2)</f>
        <v>0</v>
      </c>
      <c r="BL170" s="16" t="s">
        <v>142</v>
      </c>
      <c r="BM170" s="141" t="s">
        <v>499</v>
      </c>
    </row>
    <row r="171" spans="2:65" s="1" customFormat="1" ht="11.25">
      <c r="B171" s="32"/>
      <c r="D171" s="143" t="s">
        <v>144</v>
      </c>
      <c r="F171" s="144" t="s">
        <v>500</v>
      </c>
      <c r="I171" s="145"/>
      <c r="L171" s="32"/>
      <c r="M171" s="146"/>
      <c r="T171" s="53"/>
      <c r="AT171" s="16" t="s">
        <v>144</v>
      </c>
      <c r="AU171" s="16" t="s">
        <v>89</v>
      </c>
    </row>
    <row r="172" spans="2:65" s="12" customFormat="1" ht="11.25">
      <c r="B172" s="147"/>
      <c r="D172" s="148" t="s">
        <v>146</v>
      </c>
      <c r="E172" s="149" t="s">
        <v>3</v>
      </c>
      <c r="F172" s="150" t="s">
        <v>501</v>
      </c>
      <c r="H172" s="151">
        <v>8</v>
      </c>
      <c r="I172" s="152"/>
      <c r="L172" s="147"/>
      <c r="M172" s="153"/>
      <c r="T172" s="154"/>
      <c r="AT172" s="149" t="s">
        <v>146</v>
      </c>
      <c r="AU172" s="149" t="s">
        <v>89</v>
      </c>
      <c r="AV172" s="12" t="s">
        <v>89</v>
      </c>
      <c r="AW172" s="12" t="s">
        <v>41</v>
      </c>
      <c r="AX172" s="12" t="s">
        <v>87</v>
      </c>
      <c r="AY172" s="149" t="s">
        <v>136</v>
      </c>
    </row>
    <row r="173" spans="2:65" s="1" customFormat="1" ht="16.5" customHeight="1">
      <c r="B173" s="128"/>
      <c r="C173" s="162" t="s">
        <v>327</v>
      </c>
      <c r="D173" s="162" t="s">
        <v>257</v>
      </c>
      <c r="E173" s="163" t="s">
        <v>502</v>
      </c>
      <c r="F173" s="164" t="s">
        <v>503</v>
      </c>
      <c r="G173" s="165" t="s">
        <v>150</v>
      </c>
      <c r="H173" s="166">
        <v>8.08</v>
      </c>
      <c r="I173" s="167"/>
      <c r="J173" s="168">
        <f>ROUND(I173*H173,2)</f>
        <v>0</v>
      </c>
      <c r="K173" s="169"/>
      <c r="L173" s="170"/>
      <c r="M173" s="171" t="s">
        <v>3</v>
      </c>
      <c r="N173" s="172" t="s">
        <v>50</v>
      </c>
      <c r="P173" s="139">
        <f>O173*H173</f>
        <v>0</v>
      </c>
      <c r="Q173" s="139">
        <v>3.2000000000000001E-2</v>
      </c>
      <c r="R173" s="139">
        <f>Q173*H173</f>
        <v>0.25856000000000001</v>
      </c>
      <c r="S173" s="139">
        <v>0</v>
      </c>
      <c r="T173" s="140">
        <f>S173*H173</f>
        <v>0</v>
      </c>
      <c r="AR173" s="141" t="s">
        <v>178</v>
      </c>
      <c r="AT173" s="141" t="s">
        <v>257</v>
      </c>
      <c r="AU173" s="141" t="s">
        <v>89</v>
      </c>
      <c r="AY173" s="16" t="s">
        <v>136</v>
      </c>
      <c r="BE173" s="142">
        <f>IF(N173="základní",J173,0)</f>
        <v>0</v>
      </c>
      <c r="BF173" s="142">
        <f>IF(N173="snížená",J173,0)</f>
        <v>0</v>
      </c>
      <c r="BG173" s="142">
        <f>IF(N173="zákl. přenesená",J173,0)</f>
        <v>0</v>
      </c>
      <c r="BH173" s="142">
        <f>IF(N173="sníž. přenesená",J173,0)</f>
        <v>0</v>
      </c>
      <c r="BI173" s="142">
        <f>IF(N173="nulová",J173,0)</f>
        <v>0</v>
      </c>
      <c r="BJ173" s="16" t="s">
        <v>87</v>
      </c>
      <c r="BK173" s="142">
        <f>ROUND(I173*H173,2)</f>
        <v>0</v>
      </c>
      <c r="BL173" s="16" t="s">
        <v>142</v>
      </c>
      <c r="BM173" s="141" t="s">
        <v>504</v>
      </c>
    </row>
    <row r="174" spans="2:65" s="12" customFormat="1" ht="11.25">
      <c r="B174" s="147"/>
      <c r="D174" s="148" t="s">
        <v>146</v>
      </c>
      <c r="E174" s="149" t="s">
        <v>3</v>
      </c>
      <c r="F174" s="150" t="s">
        <v>505</v>
      </c>
      <c r="H174" s="151">
        <v>8.08</v>
      </c>
      <c r="I174" s="152"/>
      <c r="L174" s="147"/>
      <c r="M174" s="153"/>
      <c r="T174" s="154"/>
      <c r="AT174" s="149" t="s">
        <v>146</v>
      </c>
      <c r="AU174" s="149" t="s">
        <v>89</v>
      </c>
      <c r="AV174" s="12" t="s">
        <v>89</v>
      </c>
      <c r="AW174" s="12" t="s">
        <v>41</v>
      </c>
      <c r="AX174" s="12" t="s">
        <v>87</v>
      </c>
      <c r="AY174" s="149" t="s">
        <v>136</v>
      </c>
    </row>
    <row r="175" spans="2:65" s="1" customFormat="1" ht="24.2" customHeight="1">
      <c r="B175" s="128"/>
      <c r="C175" s="129" t="s">
        <v>333</v>
      </c>
      <c r="D175" s="129" t="s">
        <v>138</v>
      </c>
      <c r="E175" s="130" t="s">
        <v>506</v>
      </c>
      <c r="F175" s="131" t="s">
        <v>507</v>
      </c>
      <c r="G175" s="132" t="s">
        <v>196</v>
      </c>
      <c r="H175" s="133">
        <v>3.69</v>
      </c>
      <c r="I175" s="134"/>
      <c r="J175" s="135">
        <f>ROUND(I175*H175,2)</f>
        <v>0</v>
      </c>
      <c r="K175" s="136"/>
      <c r="L175" s="32"/>
      <c r="M175" s="137" t="s">
        <v>3</v>
      </c>
      <c r="N175" s="138" t="s">
        <v>50</v>
      </c>
      <c r="P175" s="139">
        <f>O175*H175</f>
        <v>0</v>
      </c>
      <c r="Q175" s="139">
        <v>2.5018699999999998</v>
      </c>
      <c r="R175" s="139">
        <f>Q175*H175</f>
        <v>9.2319002999999995</v>
      </c>
      <c r="S175" s="139">
        <v>0</v>
      </c>
      <c r="T175" s="140">
        <f>S175*H175</f>
        <v>0</v>
      </c>
      <c r="AR175" s="141" t="s">
        <v>142</v>
      </c>
      <c r="AT175" s="141" t="s">
        <v>138</v>
      </c>
      <c r="AU175" s="141" t="s">
        <v>89</v>
      </c>
      <c r="AY175" s="16" t="s">
        <v>136</v>
      </c>
      <c r="BE175" s="142">
        <f>IF(N175="základní",J175,0)</f>
        <v>0</v>
      </c>
      <c r="BF175" s="142">
        <f>IF(N175="snížená",J175,0)</f>
        <v>0</v>
      </c>
      <c r="BG175" s="142">
        <f>IF(N175="zákl. přenesená",J175,0)</f>
        <v>0</v>
      </c>
      <c r="BH175" s="142">
        <f>IF(N175="sníž. přenesená",J175,0)</f>
        <v>0</v>
      </c>
      <c r="BI175" s="142">
        <f>IF(N175="nulová",J175,0)</f>
        <v>0</v>
      </c>
      <c r="BJ175" s="16" t="s">
        <v>87</v>
      </c>
      <c r="BK175" s="142">
        <f>ROUND(I175*H175,2)</f>
        <v>0</v>
      </c>
      <c r="BL175" s="16" t="s">
        <v>142</v>
      </c>
      <c r="BM175" s="141" t="s">
        <v>508</v>
      </c>
    </row>
    <row r="176" spans="2:65" s="1" customFormat="1" ht="11.25">
      <c r="B176" s="32"/>
      <c r="D176" s="143" t="s">
        <v>144</v>
      </c>
      <c r="F176" s="144" t="s">
        <v>509</v>
      </c>
      <c r="I176" s="145"/>
      <c r="L176" s="32"/>
      <c r="M176" s="146"/>
      <c r="T176" s="53"/>
      <c r="AT176" s="16" t="s">
        <v>144</v>
      </c>
      <c r="AU176" s="16" t="s">
        <v>89</v>
      </c>
    </row>
    <row r="177" spans="2:65" s="12" customFormat="1" ht="11.25">
      <c r="B177" s="147"/>
      <c r="D177" s="148" t="s">
        <v>146</v>
      </c>
      <c r="E177" s="149" t="s">
        <v>3</v>
      </c>
      <c r="F177" s="150" t="s">
        <v>510</v>
      </c>
      <c r="H177" s="151">
        <v>3.69</v>
      </c>
      <c r="I177" s="152"/>
      <c r="L177" s="147"/>
      <c r="M177" s="153"/>
      <c r="T177" s="154"/>
      <c r="AT177" s="149" t="s">
        <v>146</v>
      </c>
      <c r="AU177" s="149" t="s">
        <v>89</v>
      </c>
      <c r="AV177" s="12" t="s">
        <v>89</v>
      </c>
      <c r="AW177" s="12" t="s">
        <v>41</v>
      </c>
      <c r="AX177" s="12" t="s">
        <v>87</v>
      </c>
      <c r="AY177" s="149" t="s">
        <v>136</v>
      </c>
    </row>
    <row r="178" spans="2:65" s="1" customFormat="1" ht="24.2" customHeight="1">
      <c r="B178" s="128"/>
      <c r="C178" s="129" t="s">
        <v>339</v>
      </c>
      <c r="D178" s="129" t="s">
        <v>138</v>
      </c>
      <c r="E178" s="130" t="s">
        <v>310</v>
      </c>
      <c r="F178" s="131" t="s">
        <v>311</v>
      </c>
      <c r="G178" s="132" t="s">
        <v>196</v>
      </c>
      <c r="H178" s="133">
        <v>7.5</v>
      </c>
      <c r="I178" s="134"/>
      <c r="J178" s="135">
        <f>ROUND(I178*H178,2)</f>
        <v>0</v>
      </c>
      <c r="K178" s="136"/>
      <c r="L178" s="32"/>
      <c r="M178" s="137" t="s">
        <v>3</v>
      </c>
      <c r="N178" s="138" t="s">
        <v>50</v>
      </c>
      <c r="P178" s="139">
        <f>O178*H178</f>
        <v>0</v>
      </c>
      <c r="Q178" s="139">
        <v>1.9967999999999999</v>
      </c>
      <c r="R178" s="139">
        <f>Q178*H178</f>
        <v>14.975999999999999</v>
      </c>
      <c r="S178" s="139">
        <v>0</v>
      </c>
      <c r="T178" s="140">
        <f>S178*H178</f>
        <v>0</v>
      </c>
      <c r="AR178" s="141" t="s">
        <v>142</v>
      </c>
      <c r="AT178" s="141" t="s">
        <v>138</v>
      </c>
      <c r="AU178" s="141" t="s">
        <v>89</v>
      </c>
      <c r="AY178" s="16" t="s">
        <v>136</v>
      </c>
      <c r="BE178" s="142">
        <f>IF(N178="základní",J178,0)</f>
        <v>0</v>
      </c>
      <c r="BF178" s="142">
        <f>IF(N178="snížená",J178,0)</f>
        <v>0</v>
      </c>
      <c r="BG178" s="142">
        <f>IF(N178="zákl. přenesená",J178,0)</f>
        <v>0</v>
      </c>
      <c r="BH178" s="142">
        <f>IF(N178="sníž. přenesená",J178,0)</f>
        <v>0</v>
      </c>
      <c r="BI178" s="142">
        <f>IF(N178="nulová",J178,0)</f>
        <v>0</v>
      </c>
      <c r="BJ178" s="16" t="s">
        <v>87</v>
      </c>
      <c r="BK178" s="142">
        <f>ROUND(I178*H178,2)</f>
        <v>0</v>
      </c>
      <c r="BL178" s="16" t="s">
        <v>142</v>
      </c>
      <c r="BM178" s="141" t="s">
        <v>511</v>
      </c>
    </row>
    <row r="179" spans="2:65" s="1" customFormat="1" ht="11.25">
      <c r="B179" s="32"/>
      <c r="D179" s="143" t="s">
        <v>144</v>
      </c>
      <c r="F179" s="144" t="s">
        <v>313</v>
      </c>
      <c r="I179" s="145"/>
      <c r="L179" s="32"/>
      <c r="M179" s="146"/>
      <c r="T179" s="53"/>
      <c r="AT179" s="16" t="s">
        <v>144</v>
      </c>
      <c r="AU179" s="16" t="s">
        <v>89</v>
      </c>
    </row>
    <row r="180" spans="2:65" s="12" customFormat="1" ht="11.25">
      <c r="B180" s="147"/>
      <c r="D180" s="148" t="s">
        <v>146</v>
      </c>
      <c r="E180" s="149" t="s">
        <v>3</v>
      </c>
      <c r="F180" s="150" t="s">
        <v>512</v>
      </c>
      <c r="H180" s="151">
        <v>7.5</v>
      </c>
      <c r="I180" s="152"/>
      <c r="L180" s="147"/>
      <c r="M180" s="153"/>
      <c r="T180" s="154"/>
      <c r="AT180" s="149" t="s">
        <v>146</v>
      </c>
      <c r="AU180" s="149" t="s">
        <v>89</v>
      </c>
      <c r="AV180" s="12" t="s">
        <v>89</v>
      </c>
      <c r="AW180" s="12" t="s">
        <v>41</v>
      </c>
      <c r="AX180" s="12" t="s">
        <v>87</v>
      </c>
      <c r="AY180" s="149" t="s">
        <v>136</v>
      </c>
    </row>
    <row r="181" spans="2:65" s="1" customFormat="1" ht="16.5" customHeight="1">
      <c r="B181" s="128"/>
      <c r="C181" s="129" t="s">
        <v>345</v>
      </c>
      <c r="D181" s="129" t="s">
        <v>138</v>
      </c>
      <c r="E181" s="130" t="s">
        <v>513</v>
      </c>
      <c r="F181" s="131" t="s">
        <v>514</v>
      </c>
      <c r="G181" s="132" t="s">
        <v>196</v>
      </c>
      <c r="H181" s="133">
        <v>3.76</v>
      </c>
      <c r="I181" s="134"/>
      <c r="J181" s="135">
        <f>ROUND(I181*H181,2)</f>
        <v>0</v>
      </c>
      <c r="K181" s="136"/>
      <c r="L181" s="32"/>
      <c r="M181" s="137" t="s">
        <v>3</v>
      </c>
      <c r="N181" s="138" t="s">
        <v>50</v>
      </c>
      <c r="P181" s="139">
        <f>O181*H181</f>
        <v>0</v>
      </c>
      <c r="Q181" s="139">
        <v>1.9967999999999999</v>
      </c>
      <c r="R181" s="139">
        <f>Q181*H181</f>
        <v>7.5079679999999991</v>
      </c>
      <c r="S181" s="139">
        <v>0</v>
      </c>
      <c r="T181" s="140">
        <f>S181*H181</f>
        <v>0</v>
      </c>
      <c r="AR181" s="141" t="s">
        <v>142</v>
      </c>
      <c r="AT181" s="141" t="s">
        <v>138</v>
      </c>
      <c r="AU181" s="141" t="s">
        <v>89</v>
      </c>
      <c r="AY181" s="16" t="s">
        <v>136</v>
      </c>
      <c r="BE181" s="142">
        <f>IF(N181="základní",J181,0)</f>
        <v>0</v>
      </c>
      <c r="BF181" s="142">
        <f>IF(N181="snížená",J181,0)</f>
        <v>0</v>
      </c>
      <c r="BG181" s="142">
        <f>IF(N181="zákl. přenesená",J181,0)</f>
        <v>0</v>
      </c>
      <c r="BH181" s="142">
        <f>IF(N181="sníž. přenesená",J181,0)</f>
        <v>0</v>
      </c>
      <c r="BI181" s="142">
        <f>IF(N181="nulová",J181,0)</f>
        <v>0</v>
      </c>
      <c r="BJ181" s="16" t="s">
        <v>87</v>
      </c>
      <c r="BK181" s="142">
        <f>ROUND(I181*H181,2)</f>
        <v>0</v>
      </c>
      <c r="BL181" s="16" t="s">
        <v>142</v>
      </c>
      <c r="BM181" s="141" t="s">
        <v>515</v>
      </c>
    </row>
    <row r="182" spans="2:65" s="12" customFormat="1" ht="11.25">
      <c r="B182" s="147"/>
      <c r="D182" s="148" t="s">
        <v>146</v>
      </c>
      <c r="E182" s="149" t="s">
        <v>3</v>
      </c>
      <c r="F182" s="150" t="s">
        <v>516</v>
      </c>
      <c r="H182" s="151">
        <v>3.76</v>
      </c>
      <c r="I182" s="152"/>
      <c r="L182" s="147"/>
      <c r="M182" s="153"/>
      <c r="T182" s="154"/>
      <c r="AT182" s="149" t="s">
        <v>146</v>
      </c>
      <c r="AU182" s="149" t="s">
        <v>89</v>
      </c>
      <c r="AV182" s="12" t="s">
        <v>89</v>
      </c>
      <c r="AW182" s="12" t="s">
        <v>41</v>
      </c>
      <c r="AX182" s="12" t="s">
        <v>87</v>
      </c>
      <c r="AY182" s="149" t="s">
        <v>136</v>
      </c>
    </row>
    <row r="183" spans="2:65" s="1" customFormat="1" ht="16.5" customHeight="1">
      <c r="B183" s="128"/>
      <c r="C183" s="129" t="s">
        <v>352</v>
      </c>
      <c r="D183" s="129" t="s">
        <v>138</v>
      </c>
      <c r="E183" s="130" t="s">
        <v>321</v>
      </c>
      <c r="F183" s="131" t="s">
        <v>322</v>
      </c>
      <c r="G183" s="132" t="s">
        <v>141</v>
      </c>
      <c r="H183" s="133">
        <v>21.266999999999999</v>
      </c>
      <c r="I183" s="134"/>
      <c r="J183" s="135">
        <f>ROUND(I183*H183,2)</f>
        <v>0</v>
      </c>
      <c r="K183" s="136"/>
      <c r="L183" s="32"/>
      <c r="M183" s="137" t="s">
        <v>3</v>
      </c>
      <c r="N183" s="138" t="s">
        <v>50</v>
      </c>
      <c r="P183" s="139">
        <f>O183*H183</f>
        <v>0</v>
      </c>
      <c r="Q183" s="139">
        <v>0</v>
      </c>
      <c r="R183" s="139">
        <f>Q183*H183</f>
        <v>0</v>
      </c>
      <c r="S183" s="139">
        <v>0</v>
      </c>
      <c r="T183" s="140">
        <f>S183*H183</f>
        <v>0</v>
      </c>
      <c r="AR183" s="141" t="s">
        <v>142</v>
      </c>
      <c r="AT183" s="141" t="s">
        <v>138</v>
      </c>
      <c r="AU183" s="141" t="s">
        <v>89</v>
      </c>
      <c r="AY183" s="16" t="s">
        <v>136</v>
      </c>
      <c r="BE183" s="142">
        <f>IF(N183="základní",J183,0)</f>
        <v>0</v>
      </c>
      <c r="BF183" s="142">
        <f>IF(N183="snížená",J183,0)</f>
        <v>0</v>
      </c>
      <c r="BG183" s="142">
        <f>IF(N183="zákl. přenesená",J183,0)</f>
        <v>0</v>
      </c>
      <c r="BH183" s="142">
        <f>IF(N183="sníž. přenesená",J183,0)</f>
        <v>0</v>
      </c>
      <c r="BI183" s="142">
        <f>IF(N183="nulová",J183,0)</f>
        <v>0</v>
      </c>
      <c r="BJ183" s="16" t="s">
        <v>87</v>
      </c>
      <c r="BK183" s="142">
        <f>ROUND(I183*H183,2)</f>
        <v>0</v>
      </c>
      <c r="BL183" s="16" t="s">
        <v>142</v>
      </c>
      <c r="BM183" s="141" t="s">
        <v>517</v>
      </c>
    </row>
    <row r="184" spans="2:65" s="1" customFormat="1" ht="11.25">
      <c r="B184" s="32"/>
      <c r="D184" s="143" t="s">
        <v>144</v>
      </c>
      <c r="F184" s="144" t="s">
        <v>324</v>
      </c>
      <c r="I184" s="145"/>
      <c r="L184" s="32"/>
      <c r="M184" s="146"/>
      <c r="T184" s="53"/>
      <c r="AT184" s="16" t="s">
        <v>144</v>
      </c>
      <c r="AU184" s="16" t="s">
        <v>89</v>
      </c>
    </row>
    <row r="185" spans="2:65" s="12" customFormat="1" ht="11.25">
      <c r="B185" s="147"/>
      <c r="D185" s="148" t="s">
        <v>146</v>
      </c>
      <c r="E185" s="149" t="s">
        <v>3</v>
      </c>
      <c r="F185" s="150" t="s">
        <v>518</v>
      </c>
      <c r="H185" s="151">
        <v>21.266999999999999</v>
      </c>
      <c r="I185" s="152"/>
      <c r="L185" s="147"/>
      <c r="M185" s="153"/>
      <c r="T185" s="154"/>
      <c r="AT185" s="149" t="s">
        <v>146</v>
      </c>
      <c r="AU185" s="149" t="s">
        <v>89</v>
      </c>
      <c r="AV185" s="12" t="s">
        <v>89</v>
      </c>
      <c r="AW185" s="12" t="s">
        <v>41</v>
      </c>
      <c r="AX185" s="12" t="s">
        <v>87</v>
      </c>
      <c r="AY185" s="149" t="s">
        <v>136</v>
      </c>
    </row>
    <row r="186" spans="2:65" s="11" customFormat="1" ht="22.9" customHeight="1">
      <c r="B186" s="116"/>
      <c r="D186" s="117" t="s">
        <v>78</v>
      </c>
      <c r="E186" s="126" t="s">
        <v>178</v>
      </c>
      <c r="F186" s="126" t="s">
        <v>338</v>
      </c>
      <c r="I186" s="119"/>
      <c r="J186" s="127">
        <f>BK186</f>
        <v>0</v>
      </c>
      <c r="L186" s="116"/>
      <c r="M186" s="121"/>
      <c r="P186" s="122">
        <f>SUM(P187:P211)</f>
        <v>0</v>
      </c>
      <c r="R186" s="122">
        <f>SUM(R187:R211)</f>
        <v>39.896458839999994</v>
      </c>
      <c r="T186" s="123">
        <f>SUM(T187:T211)</f>
        <v>0</v>
      </c>
      <c r="AR186" s="117" t="s">
        <v>87</v>
      </c>
      <c r="AT186" s="124" t="s">
        <v>78</v>
      </c>
      <c r="AU186" s="124" t="s">
        <v>87</v>
      </c>
      <c r="AY186" s="117" t="s">
        <v>136</v>
      </c>
      <c r="BK186" s="125">
        <f>SUM(BK187:BK211)</f>
        <v>0</v>
      </c>
    </row>
    <row r="187" spans="2:65" s="1" customFormat="1" ht="16.5" customHeight="1">
      <c r="B187" s="128"/>
      <c r="C187" s="129" t="s">
        <v>359</v>
      </c>
      <c r="D187" s="129" t="s">
        <v>138</v>
      </c>
      <c r="E187" s="130" t="s">
        <v>519</v>
      </c>
      <c r="F187" s="131" t="s">
        <v>520</v>
      </c>
      <c r="G187" s="132" t="s">
        <v>150</v>
      </c>
      <c r="H187" s="133">
        <v>2</v>
      </c>
      <c r="I187" s="134"/>
      <c r="J187" s="135">
        <f>ROUND(I187*H187,2)</f>
        <v>0</v>
      </c>
      <c r="K187" s="136"/>
      <c r="L187" s="32"/>
      <c r="M187" s="137" t="s">
        <v>3</v>
      </c>
      <c r="N187" s="138" t="s">
        <v>50</v>
      </c>
      <c r="P187" s="139">
        <f>O187*H187</f>
        <v>0</v>
      </c>
      <c r="Q187" s="139">
        <v>0.29558000000000001</v>
      </c>
      <c r="R187" s="139">
        <f>Q187*H187</f>
        <v>0.59116000000000002</v>
      </c>
      <c r="S187" s="139">
        <v>0</v>
      </c>
      <c r="T187" s="140">
        <f>S187*H187</f>
        <v>0</v>
      </c>
      <c r="AR187" s="141" t="s">
        <v>142</v>
      </c>
      <c r="AT187" s="141" t="s">
        <v>138</v>
      </c>
      <c r="AU187" s="141" t="s">
        <v>89</v>
      </c>
      <c r="AY187" s="16" t="s">
        <v>136</v>
      </c>
      <c r="BE187" s="142">
        <f>IF(N187="základní",J187,0)</f>
        <v>0</v>
      </c>
      <c r="BF187" s="142">
        <f>IF(N187="snížená",J187,0)</f>
        <v>0</v>
      </c>
      <c r="BG187" s="142">
        <f>IF(N187="zákl. přenesená",J187,0)</f>
        <v>0</v>
      </c>
      <c r="BH187" s="142">
        <f>IF(N187="sníž. přenesená",J187,0)</f>
        <v>0</v>
      </c>
      <c r="BI187" s="142">
        <f>IF(N187="nulová",J187,0)</f>
        <v>0</v>
      </c>
      <c r="BJ187" s="16" t="s">
        <v>87</v>
      </c>
      <c r="BK187" s="142">
        <f>ROUND(I187*H187,2)</f>
        <v>0</v>
      </c>
      <c r="BL187" s="16" t="s">
        <v>142</v>
      </c>
      <c r="BM187" s="141" t="s">
        <v>521</v>
      </c>
    </row>
    <row r="188" spans="2:65" s="12" customFormat="1" ht="11.25">
      <c r="B188" s="147"/>
      <c r="D188" s="148" t="s">
        <v>146</v>
      </c>
      <c r="E188" s="149" t="s">
        <v>3</v>
      </c>
      <c r="F188" s="150" t="s">
        <v>89</v>
      </c>
      <c r="H188" s="151">
        <v>2</v>
      </c>
      <c r="I188" s="152"/>
      <c r="L188" s="147"/>
      <c r="M188" s="153"/>
      <c r="T188" s="154"/>
      <c r="AT188" s="149" t="s">
        <v>146</v>
      </c>
      <c r="AU188" s="149" t="s">
        <v>89</v>
      </c>
      <c r="AV188" s="12" t="s">
        <v>89</v>
      </c>
      <c r="AW188" s="12" t="s">
        <v>41</v>
      </c>
      <c r="AX188" s="12" t="s">
        <v>87</v>
      </c>
      <c r="AY188" s="149" t="s">
        <v>136</v>
      </c>
    </row>
    <row r="189" spans="2:65" s="1" customFormat="1" ht="16.5" customHeight="1">
      <c r="B189" s="128"/>
      <c r="C189" s="162" t="s">
        <v>368</v>
      </c>
      <c r="D189" s="162" t="s">
        <v>257</v>
      </c>
      <c r="E189" s="163" t="s">
        <v>522</v>
      </c>
      <c r="F189" s="164" t="s">
        <v>523</v>
      </c>
      <c r="G189" s="165" t="s">
        <v>342</v>
      </c>
      <c r="H189" s="166">
        <v>83.930999999999997</v>
      </c>
      <c r="I189" s="167"/>
      <c r="J189" s="168">
        <f>ROUND(I189*H189,2)</f>
        <v>0</v>
      </c>
      <c r="K189" s="169"/>
      <c r="L189" s="170"/>
      <c r="M189" s="171" t="s">
        <v>3</v>
      </c>
      <c r="N189" s="172" t="s">
        <v>50</v>
      </c>
      <c r="P189" s="139">
        <f>O189*H189</f>
        <v>0</v>
      </c>
      <c r="Q189" s="139">
        <v>4.8399999999999997E-3</v>
      </c>
      <c r="R189" s="139">
        <f>Q189*H189</f>
        <v>0.40622603999999995</v>
      </c>
      <c r="S189" s="139">
        <v>0</v>
      </c>
      <c r="T189" s="140">
        <f>S189*H189</f>
        <v>0</v>
      </c>
      <c r="AR189" s="141" t="s">
        <v>178</v>
      </c>
      <c r="AT189" s="141" t="s">
        <v>257</v>
      </c>
      <c r="AU189" s="141" t="s">
        <v>89</v>
      </c>
      <c r="AY189" s="16" t="s">
        <v>136</v>
      </c>
      <c r="BE189" s="142">
        <f>IF(N189="základní",J189,0)</f>
        <v>0</v>
      </c>
      <c r="BF189" s="142">
        <f>IF(N189="snížená",J189,0)</f>
        <v>0</v>
      </c>
      <c r="BG189" s="142">
        <f>IF(N189="zákl. přenesená",J189,0)</f>
        <v>0</v>
      </c>
      <c r="BH189" s="142">
        <f>IF(N189="sníž. přenesená",J189,0)</f>
        <v>0</v>
      </c>
      <c r="BI189" s="142">
        <f>IF(N189="nulová",J189,0)</f>
        <v>0</v>
      </c>
      <c r="BJ189" s="16" t="s">
        <v>87</v>
      </c>
      <c r="BK189" s="142">
        <f>ROUND(I189*H189,2)</f>
        <v>0</v>
      </c>
      <c r="BL189" s="16" t="s">
        <v>142</v>
      </c>
      <c r="BM189" s="141" t="s">
        <v>524</v>
      </c>
    </row>
    <row r="190" spans="2:65" s="12" customFormat="1" ht="11.25">
      <c r="B190" s="147"/>
      <c r="D190" s="148" t="s">
        <v>146</v>
      </c>
      <c r="E190" s="149" t="s">
        <v>3</v>
      </c>
      <c r="F190" s="150" t="s">
        <v>525</v>
      </c>
      <c r="H190" s="151">
        <v>83.930999999999997</v>
      </c>
      <c r="I190" s="152"/>
      <c r="L190" s="147"/>
      <c r="M190" s="153"/>
      <c r="T190" s="154"/>
      <c r="AT190" s="149" t="s">
        <v>146</v>
      </c>
      <c r="AU190" s="149" t="s">
        <v>89</v>
      </c>
      <c r="AV190" s="12" t="s">
        <v>89</v>
      </c>
      <c r="AW190" s="12" t="s">
        <v>41</v>
      </c>
      <c r="AX190" s="12" t="s">
        <v>87</v>
      </c>
      <c r="AY190" s="149" t="s">
        <v>136</v>
      </c>
    </row>
    <row r="191" spans="2:65" s="1" customFormat="1" ht="21.75" customHeight="1">
      <c r="B191" s="128"/>
      <c r="C191" s="129" t="s">
        <v>526</v>
      </c>
      <c r="D191" s="129" t="s">
        <v>138</v>
      </c>
      <c r="E191" s="130" t="s">
        <v>527</v>
      </c>
      <c r="F191" s="131" t="s">
        <v>528</v>
      </c>
      <c r="G191" s="132" t="s">
        <v>342</v>
      </c>
      <c r="H191" s="133">
        <v>83.1</v>
      </c>
      <c r="I191" s="134"/>
      <c r="J191" s="135">
        <f>ROUND(I191*H191,2)</f>
        <v>0</v>
      </c>
      <c r="K191" s="136"/>
      <c r="L191" s="32"/>
      <c r="M191" s="137" t="s">
        <v>3</v>
      </c>
      <c r="N191" s="138" t="s">
        <v>50</v>
      </c>
      <c r="P191" s="139">
        <f>O191*H191</f>
        <v>0</v>
      </c>
      <c r="Q191" s="139">
        <v>2.0000000000000002E-5</v>
      </c>
      <c r="R191" s="139">
        <f>Q191*H191</f>
        <v>1.6620000000000001E-3</v>
      </c>
      <c r="S191" s="139">
        <v>0</v>
      </c>
      <c r="T191" s="140">
        <f>S191*H191</f>
        <v>0</v>
      </c>
      <c r="AR191" s="141" t="s">
        <v>142</v>
      </c>
      <c r="AT191" s="141" t="s">
        <v>138</v>
      </c>
      <c r="AU191" s="141" t="s">
        <v>89</v>
      </c>
      <c r="AY191" s="16" t="s">
        <v>136</v>
      </c>
      <c r="BE191" s="142">
        <f>IF(N191="základní",J191,0)</f>
        <v>0</v>
      </c>
      <c r="BF191" s="142">
        <f>IF(N191="snížená",J191,0)</f>
        <v>0</v>
      </c>
      <c r="BG191" s="142">
        <f>IF(N191="zákl. přenesená",J191,0)</f>
        <v>0</v>
      </c>
      <c r="BH191" s="142">
        <f>IF(N191="sníž. přenesená",J191,0)</f>
        <v>0</v>
      </c>
      <c r="BI191" s="142">
        <f>IF(N191="nulová",J191,0)</f>
        <v>0</v>
      </c>
      <c r="BJ191" s="16" t="s">
        <v>87</v>
      </c>
      <c r="BK191" s="142">
        <f>ROUND(I191*H191,2)</f>
        <v>0</v>
      </c>
      <c r="BL191" s="16" t="s">
        <v>142</v>
      </c>
      <c r="BM191" s="141" t="s">
        <v>529</v>
      </c>
    </row>
    <row r="192" spans="2:65" s="1" customFormat="1" ht="11.25">
      <c r="B192" s="32"/>
      <c r="D192" s="143" t="s">
        <v>144</v>
      </c>
      <c r="F192" s="144" t="s">
        <v>530</v>
      </c>
      <c r="I192" s="145"/>
      <c r="L192" s="32"/>
      <c r="M192" s="146"/>
      <c r="T192" s="53"/>
      <c r="AT192" s="16" t="s">
        <v>144</v>
      </c>
      <c r="AU192" s="16" t="s">
        <v>89</v>
      </c>
    </row>
    <row r="193" spans="2:65" s="12" customFormat="1" ht="11.25">
      <c r="B193" s="147"/>
      <c r="D193" s="148" t="s">
        <v>146</v>
      </c>
      <c r="E193" s="149" t="s">
        <v>3</v>
      </c>
      <c r="F193" s="150" t="s">
        <v>531</v>
      </c>
      <c r="H193" s="151">
        <v>83.1</v>
      </c>
      <c r="I193" s="152"/>
      <c r="L193" s="147"/>
      <c r="M193" s="153"/>
      <c r="T193" s="154"/>
      <c r="AT193" s="149" t="s">
        <v>146</v>
      </c>
      <c r="AU193" s="149" t="s">
        <v>89</v>
      </c>
      <c r="AV193" s="12" t="s">
        <v>89</v>
      </c>
      <c r="AW193" s="12" t="s">
        <v>41</v>
      </c>
      <c r="AX193" s="12" t="s">
        <v>87</v>
      </c>
      <c r="AY193" s="149" t="s">
        <v>136</v>
      </c>
    </row>
    <row r="194" spans="2:65" s="1" customFormat="1" ht="16.5" customHeight="1">
      <c r="B194" s="128"/>
      <c r="C194" s="129" t="s">
        <v>532</v>
      </c>
      <c r="D194" s="129" t="s">
        <v>138</v>
      </c>
      <c r="E194" s="130" t="s">
        <v>533</v>
      </c>
      <c r="F194" s="131" t="s">
        <v>534</v>
      </c>
      <c r="G194" s="132" t="s">
        <v>150</v>
      </c>
      <c r="H194" s="133">
        <v>8</v>
      </c>
      <c r="I194" s="134"/>
      <c r="J194" s="135">
        <f>ROUND(I194*H194,2)</f>
        <v>0</v>
      </c>
      <c r="K194" s="136"/>
      <c r="L194" s="32"/>
      <c r="M194" s="137" t="s">
        <v>3</v>
      </c>
      <c r="N194" s="138" t="s">
        <v>50</v>
      </c>
      <c r="P194" s="139">
        <f>O194*H194</f>
        <v>0</v>
      </c>
      <c r="Q194" s="139">
        <v>3.5729999999999998E-2</v>
      </c>
      <c r="R194" s="139">
        <f>Q194*H194</f>
        <v>0.28583999999999998</v>
      </c>
      <c r="S194" s="139">
        <v>0</v>
      </c>
      <c r="T194" s="140">
        <f>S194*H194</f>
        <v>0</v>
      </c>
      <c r="AR194" s="141" t="s">
        <v>142</v>
      </c>
      <c r="AT194" s="141" t="s">
        <v>138</v>
      </c>
      <c r="AU194" s="141" t="s">
        <v>89</v>
      </c>
      <c r="AY194" s="16" t="s">
        <v>136</v>
      </c>
      <c r="BE194" s="142">
        <f>IF(N194="základní",J194,0)</f>
        <v>0</v>
      </c>
      <c r="BF194" s="142">
        <f>IF(N194="snížená",J194,0)</f>
        <v>0</v>
      </c>
      <c r="BG194" s="142">
        <f>IF(N194="zákl. přenesená",J194,0)</f>
        <v>0</v>
      </c>
      <c r="BH194" s="142">
        <f>IF(N194="sníž. přenesená",J194,0)</f>
        <v>0</v>
      </c>
      <c r="BI194" s="142">
        <f>IF(N194="nulová",J194,0)</f>
        <v>0</v>
      </c>
      <c r="BJ194" s="16" t="s">
        <v>87</v>
      </c>
      <c r="BK194" s="142">
        <f>ROUND(I194*H194,2)</f>
        <v>0</v>
      </c>
      <c r="BL194" s="16" t="s">
        <v>142</v>
      </c>
      <c r="BM194" s="141" t="s">
        <v>535</v>
      </c>
    </row>
    <row r="195" spans="2:65" s="1" customFormat="1" ht="11.25">
      <c r="B195" s="32"/>
      <c r="D195" s="143" t="s">
        <v>144</v>
      </c>
      <c r="F195" s="144" t="s">
        <v>536</v>
      </c>
      <c r="I195" s="145"/>
      <c r="L195" s="32"/>
      <c r="M195" s="146"/>
      <c r="T195" s="53"/>
      <c r="AT195" s="16" t="s">
        <v>144</v>
      </c>
      <c r="AU195" s="16" t="s">
        <v>89</v>
      </c>
    </row>
    <row r="196" spans="2:65" s="12" customFormat="1" ht="11.25">
      <c r="B196" s="147"/>
      <c r="D196" s="148" t="s">
        <v>146</v>
      </c>
      <c r="E196" s="149" t="s">
        <v>3</v>
      </c>
      <c r="F196" s="150" t="s">
        <v>537</v>
      </c>
      <c r="H196" s="151">
        <v>8</v>
      </c>
      <c r="I196" s="152"/>
      <c r="L196" s="147"/>
      <c r="M196" s="153"/>
      <c r="T196" s="154"/>
      <c r="AT196" s="149" t="s">
        <v>146</v>
      </c>
      <c r="AU196" s="149" t="s">
        <v>89</v>
      </c>
      <c r="AV196" s="12" t="s">
        <v>89</v>
      </c>
      <c r="AW196" s="12" t="s">
        <v>41</v>
      </c>
      <c r="AX196" s="12" t="s">
        <v>87</v>
      </c>
      <c r="AY196" s="149" t="s">
        <v>136</v>
      </c>
    </row>
    <row r="197" spans="2:65" s="1" customFormat="1" ht="24.2" customHeight="1">
      <c r="B197" s="128"/>
      <c r="C197" s="129" t="s">
        <v>538</v>
      </c>
      <c r="D197" s="129" t="s">
        <v>138</v>
      </c>
      <c r="E197" s="130" t="s">
        <v>539</v>
      </c>
      <c r="F197" s="131" t="s">
        <v>540</v>
      </c>
      <c r="G197" s="132" t="s">
        <v>150</v>
      </c>
      <c r="H197" s="133">
        <v>4</v>
      </c>
      <c r="I197" s="134"/>
      <c r="J197" s="135">
        <f>ROUND(I197*H197,2)</f>
        <v>0</v>
      </c>
      <c r="K197" s="136"/>
      <c r="L197" s="32"/>
      <c r="M197" s="137" t="s">
        <v>3</v>
      </c>
      <c r="N197" s="138" t="s">
        <v>50</v>
      </c>
      <c r="P197" s="139">
        <f>O197*H197</f>
        <v>0</v>
      </c>
      <c r="Q197" s="139">
        <v>2.35562</v>
      </c>
      <c r="R197" s="139">
        <f>Q197*H197</f>
        <v>9.4224800000000002</v>
      </c>
      <c r="S197" s="139">
        <v>0</v>
      </c>
      <c r="T197" s="140">
        <f>S197*H197</f>
        <v>0</v>
      </c>
      <c r="AR197" s="141" t="s">
        <v>142</v>
      </c>
      <c r="AT197" s="141" t="s">
        <v>138</v>
      </c>
      <c r="AU197" s="141" t="s">
        <v>89</v>
      </c>
      <c r="AY197" s="16" t="s">
        <v>136</v>
      </c>
      <c r="BE197" s="142">
        <f>IF(N197="základní",J197,0)</f>
        <v>0</v>
      </c>
      <c r="BF197" s="142">
        <f>IF(N197="snížená",J197,0)</f>
        <v>0</v>
      </c>
      <c r="BG197" s="142">
        <f>IF(N197="zákl. přenesená",J197,0)</f>
        <v>0</v>
      </c>
      <c r="BH197" s="142">
        <f>IF(N197="sníž. přenesená",J197,0)</f>
        <v>0</v>
      </c>
      <c r="BI197" s="142">
        <f>IF(N197="nulová",J197,0)</f>
        <v>0</v>
      </c>
      <c r="BJ197" s="16" t="s">
        <v>87</v>
      </c>
      <c r="BK197" s="142">
        <f>ROUND(I197*H197,2)</f>
        <v>0</v>
      </c>
      <c r="BL197" s="16" t="s">
        <v>142</v>
      </c>
      <c r="BM197" s="141" t="s">
        <v>541</v>
      </c>
    </row>
    <row r="198" spans="2:65" s="1" customFormat="1" ht="11.25">
      <c r="B198" s="32"/>
      <c r="D198" s="143" t="s">
        <v>144</v>
      </c>
      <c r="F198" s="144" t="s">
        <v>542</v>
      </c>
      <c r="I198" s="145"/>
      <c r="L198" s="32"/>
      <c r="M198" s="146"/>
      <c r="T198" s="53"/>
      <c r="AT198" s="16" t="s">
        <v>144</v>
      </c>
      <c r="AU198" s="16" t="s">
        <v>89</v>
      </c>
    </row>
    <row r="199" spans="2:65" s="12" customFormat="1" ht="11.25">
      <c r="B199" s="147"/>
      <c r="D199" s="148" t="s">
        <v>146</v>
      </c>
      <c r="E199" s="149" t="s">
        <v>3</v>
      </c>
      <c r="F199" s="150" t="s">
        <v>142</v>
      </c>
      <c r="H199" s="151">
        <v>4</v>
      </c>
      <c r="I199" s="152"/>
      <c r="L199" s="147"/>
      <c r="M199" s="153"/>
      <c r="T199" s="154"/>
      <c r="AT199" s="149" t="s">
        <v>146</v>
      </c>
      <c r="AU199" s="149" t="s">
        <v>89</v>
      </c>
      <c r="AV199" s="12" t="s">
        <v>89</v>
      </c>
      <c r="AW199" s="12" t="s">
        <v>41</v>
      </c>
      <c r="AX199" s="12" t="s">
        <v>87</v>
      </c>
      <c r="AY199" s="149" t="s">
        <v>136</v>
      </c>
    </row>
    <row r="200" spans="2:65" s="1" customFormat="1" ht="16.5" customHeight="1">
      <c r="B200" s="128"/>
      <c r="C200" s="162" t="s">
        <v>543</v>
      </c>
      <c r="D200" s="162" t="s">
        <v>257</v>
      </c>
      <c r="E200" s="163" t="s">
        <v>544</v>
      </c>
      <c r="F200" s="164" t="s">
        <v>545</v>
      </c>
      <c r="G200" s="165" t="s">
        <v>150</v>
      </c>
      <c r="H200" s="166">
        <v>9.09</v>
      </c>
      <c r="I200" s="167"/>
      <c r="J200" s="168">
        <f>ROUND(I200*H200,2)</f>
        <v>0</v>
      </c>
      <c r="K200" s="169"/>
      <c r="L200" s="170"/>
      <c r="M200" s="171" t="s">
        <v>3</v>
      </c>
      <c r="N200" s="172" t="s">
        <v>50</v>
      </c>
      <c r="P200" s="139">
        <f>O200*H200</f>
        <v>0</v>
      </c>
      <c r="Q200" s="139">
        <v>0.185</v>
      </c>
      <c r="R200" s="139">
        <f>Q200*H200</f>
        <v>1.6816499999999999</v>
      </c>
      <c r="S200" s="139">
        <v>0</v>
      </c>
      <c r="T200" s="140">
        <f>S200*H200</f>
        <v>0</v>
      </c>
      <c r="AR200" s="141" t="s">
        <v>178</v>
      </c>
      <c r="AT200" s="141" t="s">
        <v>257</v>
      </c>
      <c r="AU200" s="141" t="s">
        <v>89</v>
      </c>
      <c r="AY200" s="16" t="s">
        <v>136</v>
      </c>
      <c r="BE200" s="142">
        <f>IF(N200="základní",J200,0)</f>
        <v>0</v>
      </c>
      <c r="BF200" s="142">
        <f>IF(N200="snížená",J200,0)</f>
        <v>0</v>
      </c>
      <c r="BG200" s="142">
        <f>IF(N200="zákl. přenesená",J200,0)</f>
        <v>0</v>
      </c>
      <c r="BH200" s="142">
        <f>IF(N200="sníž. přenesená",J200,0)</f>
        <v>0</v>
      </c>
      <c r="BI200" s="142">
        <f>IF(N200="nulová",J200,0)</f>
        <v>0</v>
      </c>
      <c r="BJ200" s="16" t="s">
        <v>87</v>
      </c>
      <c r="BK200" s="142">
        <f>ROUND(I200*H200,2)</f>
        <v>0</v>
      </c>
      <c r="BL200" s="16" t="s">
        <v>142</v>
      </c>
      <c r="BM200" s="141" t="s">
        <v>546</v>
      </c>
    </row>
    <row r="201" spans="2:65" s="12" customFormat="1" ht="11.25">
      <c r="B201" s="147"/>
      <c r="D201" s="148" t="s">
        <v>146</v>
      </c>
      <c r="E201" s="149" t="s">
        <v>3</v>
      </c>
      <c r="F201" s="150" t="s">
        <v>547</v>
      </c>
      <c r="H201" s="151">
        <v>9.09</v>
      </c>
      <c r="I201" s="152"/>
      <c r="L201" s="147"/>
      <c r="M201" s="153"/>
      <c r="T201" s="154"/>
      <c r="AT201" s="149" t="s">
        <v>146</v>
      </c>
      <c r="AU201" s="149" t="s">
        <v>89</v>
      </c>
      <c r="AV201" s="12" t="s">
        <v>89</v>
      </c>
      <c r="AW201" s="12" t="s">
        <v>41</v>
      </c>
      <c r="AX201" s="12" t="s">
        <v>87</v>
      </c>
      <c r="AY201" s="149" t="s">
        <v>136</v>
      </c>
    </row>
    <row r="202" spans="2:65" s="1" customFormat="1" ht="16.5" customHeight="1">
      <c r="B202" s="128"/>
      <c r="C202" s="162" t="s">
        <v>548</v>
      </c>
      <c r="D202" s="162" t="s">
        <v>257</v>
      </c>
      <c r="E202" s="163" t="s">
        <v>549</v>
      </c>
      <c r="F202" s="164" t="s">
        <v>550</v>
      </c>
      <c r="G202" s="165" t="s">
        <v>150</v>
      </c>
      <c r="H202" s="166">
        <v>4.04</v>
      </c>
      <c r="I202" s="167"/>
      <c r="J202" s="168">
        <f>ROUND(I202*H202,2)</f>
        <v>0</v>
      </c>
      <c r="K202" s="169"/>
      <c r="L202" s="170"/>
      <c r="M202" s="171" t="s">
        <v>3</v>
      </c>
      <c r="N202" s="172" t="s">
        <v>50</v>
      </c>
      <c r="P202" s="139">
        <f>O202*H202</f>
        <v>0</v>
      </c>
      <c r="Q202" s="139">
        <v>0.43</v>
      </c>
      <c r="R202" s="139">
        <f>Q202*H202</f>
        <v>1.7372000000000001</v>
      </c>
      <c r="S202" s="139">
        <v>0</v>
      </c>
      <c r="T202" s="140">
        <f>S202*H202</f>
        <v>0</v>
      </c>
      <c r="AR202" s="141" t="s">
        <v>178</v>
      </c>
      <c r="AT202" s="141" t="s">
        <v>257</v>
      </c>
      <c r="AU202" s="141" t="s">
        <v>89</v>
      </c>
      <c r="AY202" s="16" t="s">
        <v>136</v>
      </c>
      <c r="BE202" s="142">
        <f>IF(N202="základní",J202,0)</f>
        <v>0</v>
      </c>
      <c r="BF202" s="142">
        <f>IF(N202="snížená",J202,0)</f>
        <v>0</v>
      </c>
      <c r="BG202" s="142">
        <f>IF(N202="zákl. přenesená",J202,0)</f>
        <v>0</v>
      </c>
      <c r="BH202" s="142">
        <f>IF(N202="sníž. přenesená",J202,0)</f>
        <v>0</v>
      </c>
      <c r="BI202" s="142">
        <f>IF(N202="nulová",J202,0)</f>
        <v>0</v>
      </c>
      <c r="BJ202" s="16" t="s">
        <v>87</v>
      </c>
      <c r="BK202" s="142">
        <f>ROUND(I202*H202,2)</f>
        <v>0</v>
      </c>
      <c r="BL202" s="16" t="s">
        <v>142</v>
      </c>
      <c r="BM202" s="141" t="s">
        <v>551</v>
      </c>
    </row>
    <row r="203" spans="2:65" s="12" customFormat="1" ht="11.25">
      <c r="B203" s="147"/>
      <c r="D203" s="148" t="s">
        <v>146</v>
      </c>
      <c r="E203" s="149" t="s">
        <v>3</v>
      </c>
      <c r="F203" s="150" t="s">
        <v>552</v>
      </c>
      <c r="H203" s="151">
        <v>4.04</v>
      </c>
      <c r="I203" s="152"/>
      <c r="L203" s="147"/>
      <c r="M203" s="153"/>
      <c r="T203" s="154"/>
      <c r="AT203" s="149" t="s">
        <v>146</v>
      </c>
      <c r="AU203" s="149" t="s">
        <v>89</v>
      </c>
      <c r="AV203" s="12" t="s">
        <v>89</v>
      </c>
      <c r="AW203" s="12" t="s">
        <v>41</v>
      </c>
      <c r="AX203" s="12" t="s">
        <v>87</v>
      </c>
      <c r="AY203" s="149" t="s">
        <v>136</v>
      </c>
    </row>
    <row r="204" spans="2:65" s="1" customFormat="1" ht="21.75" customHeight="1">
      <c r="B204" s="128"/>
      <c r="C204" s="129" t="s">
        <v>553</v>
      </c>
      <c r="D204" s="129" t="s">
        <v>138</v>
      </c>
      <c r="E204" s="130" t="s">
        <v>554</v>
      </c>
      <c r="F204" s="131" t="s">
        <v>555</v>
      </c>
      <c r="G204" s="132" t="s">
        <v>150</v>
      </c>
      <c r="H204" s="133">
        <v>4</v>
      </c>
      <c r="I204" s="134"/>
      <c r="J204" s="135">
        <f>ROUND(I204*H204,2)</f>
        <v>0</v>
      </c>
      <c r="K204" s="136"/>
      <c r="L204" s="32"/>
      <c r="M204" s="137" t="s">
        <v>3</v>
      </c>
      <c r="N204" s="138" t="s">
        <v>50</v>
      </c>
      <c r="P204" s="139">
        <f>O204*H204</f>
        <v>0</v>
      </c>
      <c r="Q204" s="139">
        <v>0.09</v>
      </c>
      <c r="R204" s="139">
        <f>Q204*H204</f>
        <v>0.36</v>
      </c>
      <c r="S204" s="139">
        <v>0</v>
      </c>
      <c r="T204" s="140">
        <f>S204*H204</f>
        <v>0</v>
      </c>
      <c r="AR204" s="141" t="s">
        <v>142</v>
      </c>
      <c r="AT204" s="141" t="s">
        <v>138</v>
      </c>
      <c r="AU204" s="141" t="s">
        <v>89</v>
      </c>
      <c r="AY204" s="16" t="s">
        <v>136</v>
      </c>
      <c r="BE204" s="142">
        <f>IF(N204="základní",J204,0)</f>
        <v>0</v>
      </c>
      <c r="BF204" s="142">
        <f>IF(N204="snížená",J204,0)</f>
        <v>0</v>
      </c>
      <c r="BG204" s="142">
        <f>IF(N204="zákl. přenesená",J204,0)</f>
        <v>0</v>
      </c>
      <c r="BH204" s="142">
        <f>IF(N204="sníž. přenesená",J204,0)</f>
        <v>0</v>
      </c>
      <c r="BI204" s="142">
        <f>IF(N204="nulová",J204,0)</f>
        <v>0</v>
      </c>
      <c r="BJ204" s="16" t="s">
        <v>87</v>
      </c>
      <c r="BK204" s="142">
        <f>ROUND(I204*H204,2)</f>
        <v>0</v>
      </c>
      <c r="BL204" s="16" t="s">
        <v>142</v>
      </c>
      <c r="BM204" s="141" t="s">
        <v>556</v>
      </c>
    </row>
    <row r="205" spans="2:65" s="1" customFormat="1" ht="11.25">
      <c r="B205" s="32"/>
      <c r="D205" s="143" t="s">
        <v>144</v>
      </c>
      <c r="F205" s="144" t="s">
        <v>557</v>
      </c>
      <c r="I205" s="145"/>
      <c r="L205" s="32"/>
      <c r="M205" s="146"/>
      <c r="T205" s="53"/>
      <c r="AT205" s="16" t="s">
        <v>144</v>
      </c>
      <c r="AU205" s="16" t="s">
        <v>89</v>
      </c>
    </row>
    <row r="206" spans="2:65" s="12" customFormat="1" ht="11.25">
      <c r="B206" s="147"/>
      <c r="D206" s="148" t="s">
        <v>146</v>
      </c>
      <c r="E206" s="149" t="s">
        <v>3</v>
      </c>
      <c r="F206" s="150" t="s">
        <v>142</v>
      </c>
      <c r="H206" s="151">
        <v>4</v>
      </c>
      <c r="I206" s="152"/>
      <c r="L206" s="147"/>
      <c r="M206" s="153"/>
      <c r="T206" s="154"/>
      <c r="AT206" s="149" t="s">
        <v>146</v>
      </c>
      <c r="AU206" s="149" t="s">
        <v>89</v>
      </c>
      <c r="AV206" s="12" t="s">
        <v>89</v>
      </c>
      <c r="AW206" s="12" t="s">
        <v>41</v>
      </c>
      <c r="AX206" s="12" t="s">
        <v>87</v>
      </c>
      <c r="AY206" s="149" t="s">
        <v>136</v>
      </c>
    </row>
    <row r="207" spans="2:65" s="1" customFormat="1" ht="16.5" customHeight="1">
      <c r="B207" s="128"/>
      <c r="C207" s="162" t="s">
        <v>558</v>
      </c>
      <c r="D207" s="162" t="s">
        <v>257</v>
      </c>
      <c r="E207" s="163" t="s">
        <v>559</v>
      </c>
      <c r="F207" s="164" t="s">
        <v>560</v>
      </c>
      <c r="G207" s="165" t="s">
        <v>150</v>
      </c>
      <c r="H207" s="166">
        <v>4.04</v>
      </c>
      <c r="I207" s="167"/>
      <c r="J207" s="168">
        <f>ROUND(I207*H207,2)</f>
        <v>0</v>
      </c>
      <c r="K207" s="169"/>
      <c r="L207" s="170"/>
      <c r="M207" s="171" t="s">
        <v>3</v>
      </c>
      <c r="N207" s="172" t="s">
        <v>50</v>
      </c>
      <c r="P207" s="139">
        <f>O207*H207</f>
        <v>0</v>
      </c>
      <c r="Q207" s="139">
        <v>0.19600000000000001</v>
      </c>
      <c r="R207" s="139">
        <f>Q207*H207</f>
        <v>0.79183999999999999</v>
      </c>
      <c r="S207" s="139">
        <v>0</v>
      </c>
      <c r="T207" s="140">
        <f>S207*H207</f>
        <v>0</v>
      </c>
      <c r="AR207" s="141" t="s">
        <v>178</v>
      </c>
      <c r="AT207" s="141" t="s">
        <v>257</v>
      </c>
      <c r="AU207" s="141" t="s">
        <v>89</v>
      </c>
      <c r="AY207" s="16" t="s">
        <v>136</v>
      </c>
      <c r="BE207" s="142">
        <f>IF(N207="základní",J207,0)</f>
        <v>0</v>
      </c>
      <c r="BF207" s="142">
        <f>IF(N207="snížená",J207,0)</f>
        <v>0</v>
      </c>
      <c r="BG207" s="142">
        <f>IF(N207="zákl. přenesená",J207,0)</f>
        <v>0</v>
      </c>
      <c r="BH207" s="142">
        <f>IF(N207="sníž. přenesená",J207,0)</f>
        <v>0</v>
      </c>
      <c r="BI207" s="142">
        <f>IF(N207="nulová",J207,0)</f>
        <v>0</v>
      </c>
      <c r="BJ207" s="16" t="s">
        <v>87</v>
      </c>
      <c r="BK207" s="142">
        <f>ROUND(I207*H207,2)</f>
        <v>0</v>
      </c>
      <c r="BL207" s="16" t="s">
        <v>142</v>
      </c>
      <c r="BM207" s="141" t="s">
        <v>561</v>
      </c>
    </row>
    <row r="208" spans="2:65" s="12" customFormat="1" ht="11.25">
      <c r="B208" s="147"/>
      <c r="D208" s="148" t="s">
        <v>146</v>
      </c>
      <c r="E208" s="149" t="s">
        <v>3</v>
      </c>
      <c r="F208" s="150" t="s">
        <v>552</v>
      </c>
      <c r="H208" s="151">
        <v>4.04</v>
      </c>
      <c r="I208" s="152"/>
      <c r="L208" s="147"/>
      <c r="M208" s="153"/>
      <c r="T208" s="154"/>
      <c r="AT208" s="149" t="s">
        <v>146</v>
      </c>
      <c r="AU208" s="149" t="s">
        <v>89</v>
      </c>
      <c r="AV208" s="12" t="s">
        <v>89</v>
      </c>
      <c r="AW208" s="12" t="s">
        <v>41</v>
      </c>
      <c r="AX208" s="12" t="s">
        <v>87</v>
      </c>
      <c r="AY208" s="149" t="s">
        <v>136</v>
      </c>
    </row>
    <row r="209" spans="2:65" s="1" customFormat="1" ht="24.2" customHeight="1">
      <c r="B209" s="128"/>
      <c r="C209" s="129" t="s">
        <v>562</v>
      </c>
      <c r="D209" s="129" t="s">
        <v>138</v>
      </c>
      <c r="E209" s="130" t="s">
        <v>563</v>
      </c>
      <c r="F209" s="131" t="s">
        <v>564</v>
      </c>
      <c r="G209" s="132" t="s">
        <v>196</v>
      </c>
      <c r="H209" s="133">
        <v>9.84</v>
      </c>
      <c r="I209" s="134"/>
      <c r="J209" s="135">
        <f>ROUND(I209*H209,2)</f>
        <v>0</v>
      </c>
      <c r="K209" s="136"/>
      <c r="L209" s="32"/>
      <c r="M209" s="137" t="s">
        <v>3</v>
      </c>
      <c r="N209" s="138" t="s">
        <v>50</v>
      </c>
      <c r="P209" s="139">
        <f>O209*H209</f>
        <v>0</v>
      </c>
      <c r="Q209" s="139">
        <v>2.5018699999999998</v>
      </c>
      <c r="R209" s="139">
        <f>Q209*H209</f>
        <v>24.618400799999996</v>
      </c>
      <c r="S209" s="139">
        <v>0</v>
      </c>
      <c r="T209" s="140">
        <f>S209*H209</f>
        <v>0</v>
      </c>
      <c r="AR209" s="141" t="s">
        <v>142</v>
      </c>
      <c r="AT209" s="141" t="s">
        <v>138</v>
      </c>
      <c r="AU209" s="141" t="s">
        <v>89</v>
      </c>
      <c r="AY209" s="16" t="s">
        <v>136</v>
      </c>
      <c r="BE209" s="142">
        <f>IF(N209="základní",J209,0)</f>
        <v>0</v>
      </c>
      <c r="BF209" s="142">
        <f>IF(N209="snížená",J209,0)</f>
        <v>0</v>
      </c>
      <c r="BG209" s="142">
        <f>IF(N209="zákl. přenesená",J209,0)</f>
        <v>0</v>
      </c>
      <c r="BH209" s="142">
        <f>IF(N209="sníž. přenesená",J209,0)</f>
        <v>0</v>
      </c>
      <c r="BI209" s="142">
        <f>IF(N209="nulová",J209,0)</f>
        <v>0</v>
      </c>
      <c r="BJ209" s="16" t="s">
        <v>87</v>
      </c>
      <c r="BK209" s="142">
        <f>ROUND(I209*H209,2)</f>
        <v>0</v>
      </c>
      <c r="BL209" s="16" t="s">
        <v>142</v>
      </c>
      <c r="BM209" s="141" t="s">
        <v>565</v>
      </c>
    </row>
    <row r="210" spans="2:65" s="1" customFormat="1" ht="11.25">
      <c r="B210" s="32"/>
      <c r="D210" s="143" t="s">
        <v>144</v>
      </c>
      <c r="F210" s="144" t="s">
        <v>566</v>
      </c>
      <c r="I210" s="145"/>
      <c r="L210" s="32"/>
      <c r="M210" s="146"/>
      <c r="T210" s="53"/>
      <c r="AT210" s="16" t="s">
        <v>144</v>
      </c>
      <c r="AU210" s="16" t="s">
        <v>89</v>
      </c>
    </row>
    <row r="211" spans="2:65" s="12" customFormat="1" ht="11.25">
      <c r="B211" s="147"/>
      <c r="D211" s="148" t="s">
        <v>146</v>
      </c>
      <c r="E211" s="149" t="s">
        <v>3</v>
      </c>
      <c r="F211" s="150" t="s">
        <v>567</v>
      </c>
      <c r="H211" s="151">
        <v>9.84</v>
      </c>
      <c r="I211" s="152"/>
      <c r="L211" s="147"/>
      <c r="M211" s="153"/>
      <c r="T211" s="154"/>
      <c r="AT211" s="149" t="s">
        <v>146</v>
      </c>
      <c r="AU211" s="149" t="s">
        <v>89</v>
      </c>
      <c r="AV211" s="12" t="s">
        <v>89</v>
      </c>
      <c r="AW211" s="12" t="s">
        <v>41</v>
      </c>
      <c r="AX211" s="12" t="s">
        <v>87</v>
      </c>
      <c r="AY211" s="149" t="s">
        <v>136</v>
      </c>
    </row>
    <row r="212" spans="2:65" s="11" customFormat="1" ht="22.9" customHeight="1">
      <c r="B212" s="116"/>
      <c r="D212" s="117" t="s">
        <v>78</v>
      </c>
      <c r="E212" s="126" t="s">
        <v>184</v>
      </c>
      <c r="F212" s="126" t="s">
        <v>568</v>
      </c>
      <c r="I212" s="119"/>
      <c r="J212" s="127">
        <f>BK212</f>
        <v>0</v>
      </c>
      <c r="L212" s="116"/>
      <c r="M212" s="121"/>
      <c r="P212" s="122">
        <f>SUM(P213:P214)</f>
        <v>0</v>
      </c>
      <c r="R212" s="122">
        <f>SUM(R213:R214)</f>
        <v>4.8816320000000003E-2</v>
      </c>
      <c r="T212" s="123">
        <f>SUM(T213:T214)</f>
        <v>0</v>
      </c>
      <c r="AR212" s="117" t="s">
        <v>87</v>
      </c>
      <c r="AT212" s="124" t="s">
        <v>78</v>
      </c>
      <c r="AU212" s="124" t="s">
        <v>87</v>
      </c>
      <c r="AY212" s="117" t="s">
        <v>136</v>
      </c>
      <c r="BK212" s="125">
        <f>SUM(BK213:BK214)</f>
        <v>0</v>
      </c>
    </row>
    <row r="213" spans="2:65" s="1" customFormat="1" ht="16.5" customHeight="1">
      <c r="B213" s="128"/>
      <c r="C213" s="129" t="s">
        <v>569</v>
      </c>
      <c r="D213" s="129" t="s">
        <v>138</v>
      </c>
      <c r="E213" s="130" t="s">
        <v>570</v>
      </c>
      <c r="F213" s="131" t="s">
        <v>571</v>
      </c>
      <c r="G213" s="132" t="s">
        <v>141</v>
      </c>
      <c r="H213" s="133">
        <v>0.59199999999999997</v>
      </c>
      <c r="I213" s="134"/>
      <c r="J213" s="135">
        <f>ROUND(I213*H213,2)</f>
        <v>0</v>
      </c>
      <c r="K213" s="136"/>
      <c r="L213" s="32"/>
      <c r="M213" s="137" t="s">
        <v>3</v>
      </c>
      <c r="N213" s="138" t="s">
        <v>50</v>
      </c>
      <c r="P213" s="139">
        <f>O213*H213</f>
        <v>0</v>
      </c>
      <c r="Q213" s="139">
        <v>8.2460000000000006E-2</v>
      </c>
      <c r="R213" s="139">
        <f>Q213*H213</f>
        <v>4.8816320000000003E-2</v>
      </c>
      <c r="S213" s="139">
        <v>0</v>
      </c>
      <c r="T213" s="140">
        <f>S213*H213</f>
        <v>0</v>
      </c>
      <c r="AR213" s="141" t="s">
        <v>142</v>
      </c>
      <c r="AT213" s="141" t="s">
        <v>138</v>
      </c>
      <c r="AU213" s="141" t="s">
        <v>89</v>
      </c>
      <c r="AY213" s="16" t="s">
        <v>136</v>
      </c>
      <c r="BE213" s="142">
        <f>IF(N213="základní",J213,0)</f>
        <v>0</v>
      </c>
      <c r="BF213" s="142">
        <f>IF(N213="snížená",J213,0)</f>
        <v>0</v>
      </c>
      <c r="BG213" s="142">
        <f>IF(N213="zákl. přenesená",J213,0)</f>
        <v>0</v>
      </c>
      <c r="BH213" s="142">
        <f>IF(N213="sníž. přenesená",J213,0)</f>
        <v>0</v>
      </c>
      <c r="BI213" s="142">
        <f>IF(N213="nulová",J213,0)</f>
        <v>0</v>
      </c>
      <c r="BJ213" s="16" t="s">
        <v>87</v>
      </c>
      <c r="BK213" s="142">
        <f>ROUND(I213*H213,2)</f>
        <v>0</v>
      </c>
      <c r="BL213" s="16" t="s">
        <v>142</v>
      </c>
      <c r="BM213" s="141" t="s">
        <v>572</v>
      </c>
    </row>
    <row r="214" spans="2:65" s="12" customFormat="1" ht="11.25">
      <c r="B214" s="147"/>
      <c r="D214" s="148" t="s">
        <v>146</v>
      </c>
      <c r="E214" s="149" t="s">
        <v>3</v>
      </c>
      <c r="F214" s="150" t="s">
        <v>573</v>
      </c>
      <c r="H214" s="151">
        <v>0.59199999999999997</v>
      </c>
      <c r="I214" s="152"/>
      <c r="L214" s="147"/>
      <c r="M214" s="153"/>
      <c r="T214" s="154"/>
      <c r="AT214" s="149" t="s">
        <v>146</v>
      </c>
      <c r="AU214" s="149" t="s">
        <v>89</v>
      </c>
      <c r="AV214" s="12" t="s">
        <v>89</v>
      </c>
      <c r="AW214" s="12" t="s">
        <v>41</v>
      </c>
      <c r="AX214" s="12" t="s">
        <v>87</v>
      </c>
      <c r="AY214" s="149" t="s">
        <v>136</v>
      </c>
    </row>
    <row r="215" spans="2:65" s="11" customFormat="1" ht="22.9" customHeight="1">
      <c r="B215" s="116"/>
      <c r="D215" s="117" t="s">
        <v>78</v>
      </c>
      <c r="E215" s="126" t="s">
        <v>357</v>
      </c>
      <c r="F215" s="126" t="s">
        <v>358</v>
      </c>
      <c r="I215" s="119"/>
      <c r="J215" s="127">
        <f>BK215</f>
        <v>0</v>
      </c>
      <c r="L215" s="116"/>
      <c r="M215" s="121"/>
      <c r="P215" s="122">
        <f>SUM(P216:P217)</f>
        <v>0</v>
      </c>
      <c r="R215" s="122">
        <f>SUM(R216:R217)</f>
        <v>0</v>
      </c>
      <c r="T215" s="123">
        <f>SUM(T216:T217)</f>
        <v>0</v>
      </c>
      <c r="AR215" s="117" t="s">
        <v>87</v>
      </c>
      <c r="AT215" s="124" t="s">
        <v>78</v>
      </c>
      <c r="AU215" s="124" t="s">
        <v>87</v>
      </c>
      <c r="AY215" s="117" t="s">
        <v>136</v>
      </c>
      <c r="BK215" s="125">
        <f>SUM(BK216:BK217)</f>
        <v>0</v>
      </c>
    </row>
    <row r="216" spans="2:65" s="1" customFormat="1" ht="24.2" customHeight="1">
      <c r="B216" s="128"/>
      <c r="C216" s="129" t="s">
        <v>574</v>
      </c>
      <c r="D216" s="129" t="s">
        <v>138</v>
      </c>
      <c r="E216" s="130" t="s">
        <v>575</v>
      </c>
      <c r="F216" s="131" t="s">
        <v>576</v>
      </c>
      <c r="G216" s="132" t="s">
        <v>247</v>
      </c>
      <c r="H216" s="133">
        <v>178.803</v>
      </c>
      <c r="I216" s="134"/>
      <c r="J216" s="135">
        <f>ROUND(I216*H216,2)</f>
        <v>0</v>
      </c>
      <c r="K216" s="136"/>
      <c r="L216" s="32"/>
      <c r="M216" s="137" t="s">
        <v>3</v>
      </c>
      <c r="N216" s="138" t="s">
        <v>50</v>
      </c>
      <c r="P216" s="139">
        <f>O216*H216</f>
        <v>0</v>
      </c>
      <c r="Q216" s="139">
        <v>0</v>
      </c>
      <c r="R216" s="139">
        <f>Q216*H216</f>
        <v>0</v>
      </c>
      <c r="S216" s="139">
        <v>0</v>
      </c>
      <c r="T216" s="140">
        <f>S216*H216</f>
        <v>0</v>
      </c>
      <c r="AR216" s="141" t="s">
        <v>142</v>
      </c>
      <c r="AT216" s="141" t="s">
        <v>138</v>
      </c>
      <c r="AU216" s="141" t="s">
        <v>89</v>
      </c>
      <c r="AY216" s="16" t="s">
        <v>136</v>
      </c>
      <c r="BE216" s="142">
        <f>IF(N216="základní",J216,0)</f>
        <v>0</v>
      </c>
      <c r="BF216" s="142">
        <f>IF(N216="snížená",J216,0)</f>
        <v>0</v>
      </c>
      <c r="BG216" s="142">
        <f>IF(N216="zákl. přenesená",J216,0)</f>
        <v>0</v>
      </c>
      <c r="BH216" s="142">
        <f>IF(N216="sníž. přenesená",J216,0)</f>
        <v>0</v>
      </c>
      <c r="BI216" s="142">
        <f>IF(N216="nulová",J216,0)</f>
        <v>0</v>
      </c>
      <c r="BJ216" s="16" t="s">
        <v>87</v>
      </c>
      <c r="BK216" s="142">
        <f>ROUND(I216*H216,2)</f>
        <v>0</v>
      </c>
      <c r="BL216" s="16" t="s">
        <v>142</v>
      </c>
      <c r="BM216" s="141" t="s">
        <v>577</v>
      </c>
    </row>
    <row r="217" spans="2:65" s="1" customFormat="1" ht="11.25">
      <c r="B217" s="32"/>
      <c r="D217" s="143" t="s">
        <v>144</v>
      </c>
      <c r="F217" s="144" t="s">
        <v>578</v>
      </c>
      <c r="I217" s="145"/>
      <c r="L217" s="32"/>
      <c r="M217" s="146"/>
      <c r="T217" s="53"/>
      <c r="AT217" s="16" t="s">
        <v>144</v>
      </c>
      <c r="AU217" s="16" t="s">
        <v>89</v>
      </c>
    </row>
    <row r="218" spans="2:65" s="11" customFormat="1" ht="25.9" customHeight="1">
      <c r="B218" s="116"/>
      <c r="D218" s="117" t="s">
        <v>78</v>
      </c>
      <c r="E218" s="118" t="s">
        <v>579</v>
      </c>
      <c r="F218" s="118" t="s">
        <v>580</v>
      </c>
      <c r="I218" s="119"/>
      <c r="J218" s="120">
        <f>BK218</f>
        <v>0</v>
      </c>
      <c r="L218" s="116"/>
      <c r="M218" s="121"/>
      <c r="P218" s="122">
        <f>P219</f>
        <v>0</v>
      </c>
      <c r="R218" s="122">
        <f>R219</f>
        <v>5.8679999999999995E-4</v>
      </c>
      <c r="T218" s="123">
        <f>T219</f>
        <v>0</v>
      </c>
      <c r="AR218" s="117" t="s">
        <v>89</v>
      </c>
      <c r="AT218" s="124" t="s">
        <v>78</v>
      </c>
      <c r="AU218" s="124" t="s">
        <v>79</v>
      </c>
      <c r="AY218" s="117" t="s">
        <v>136</v>
      </c>
      <c r="BK218" s="125">
        <f>BK219</f>
        <v>0</v>
      </c>
    </row>
    <row r="219" spans="2:65" s="11" customFormat="1" ht="22.9" customHeight="1">
      <c r="B219" s="116"/>
      <c r="D219" s="117" t="s">
        <v>78</v>
      </c>
      <c r="E219" s="126" t="s">
        <v>581</v>
      </c>
      <c r="F219" s="126" t="s">
        <v>582</v>
      </c>
      <c r="I219" s="119"/>
      <c r="J219" s="127">
        <f>BK219</f>
        <v>0</v>
      </c>
      <c r="L219" s="116"/>
      <c r="M219" s="121"/>
      <c r="P219" s="122">
        <f>SUM(P220:P223)</f>
        <v>0</v>
      </c>
      <c r="R219" s="122">
        <f>SUM(R220:R223)</f>
        <v>5.8679999999999995E-4</v>
      </c>
      <c r="T219" s="123">
        <f>SUM(T220:T223)</f>
        <v>0</v>
      </c>
      <c r="AR219" s="117" t="s">
        <v>89</v>
      </c>
      <c r="AT219" s="124" t="s">
        <v>78</v>
      </c>
      <c r="AU219" s="124" t="s">
        <v>87</v>
      </c>
      <c r="AY219" s="117" t="s">
        <v>136</v>
      </c>
      <c r="BK219" s="125">
        <f>SUM(BK220:BK223)</f>
        <v>0</v>
      </c>
    </row>
    <row r="220" spans="2:65" s="1" customFormat="1" ht="16.5" customHeight="1">
      <c r="B220" s="128"/>
      <c r="C220" s="129" t="s">
        <v>583</v>
      </c>
      <c r="D220" s="129" t="s">
        <v>138</v>
      </c>
      <c r="E220" s="130" t="s">
        <v>584</v>
      </c>
      <c r="F220" s="131" t="s">
        <v>585</v>
      </c>
      <c r="G220" s="132" t="s">
        <v>141</v>
      </c>
      <c r="H220" s="133">
        <v>1.956</v>
      </c>
      <c r="I220" s="134"/>
      <c r="J220" s="135">
        <f>ROUND(I220*H220,2)</f>
        <v>0</v>
      </c>
      <c r="K220" s="136"/>
      <c r="L220" s="32"/>
      <c r="M220" s="137" t="s">
        <v>3</v>
      </c>
      <c r="N220" s="138" t="s">
        <v>50</v>
      </c>
      <c r="P220" s="139">
        <f>O220*H220</f>
        <v>0</v>
      </c>
      <c r="Q220" s="139">
        <v>1.6000000000000001E-4</v>
      </c>
      <c r="R220" s="139">
        <f>Q220*H220</f>
        <v>3.1296000000000004E-4</v>
      </c>
      <c r="S220" s="139">
        <v>0</v>
      </c>
      <c r="T220" s="140">
        <f>S220*H220</f>
        <v>0</v>
      </c>
      <c r="AR220" s="141" t="s">
        <v>234</v>
      </c>
      <c r="AT220" s="141" t="s">
        <v>138</v>
      </c>
      <c r="AU220" s="141" t="s">
        <v>89</v>
      </c>
      <c r="AY220" s="16" t="s">
        <v>136</v>
      </c>
      <c r="BE220" s="142">
        <f>IF(N220="základní",J220,0)</f>
        <v>0</v>
      </c>
      <c r="BF220" s="142">
        <f>IF(N220="snížená",J220,0)</f>
        <v>0</v>
      </c>
      <c r="BG220" s="142">
        <f>IF(N220="zákl. přenesená",J220,0)</f>
        <v>0</v>
      </c>
      <c r="BH220" s="142">
        <f>IF(N220="sníž. přenesená",J220,0)</f>
        <v>0</v>
      </c>
      <c r="BI220" s="142">
        <f>IF(N220="nulová",J220,0)</f>
        <v>0</v>
      </c>
      <c r="BJ220" s="16" t="s">
        <v>87</v>
      </c>
      <c r="BK220" s="142">
        <f>ROUND(I220*H220,2)</f>
        <v>0</v>
      </c>
      <c r="BL220" s="16" t="s">
        <v>234</v>
      </c>
      <c r="BM220" s="141" t="s">
        <v>586</v>
      </c>
    </row>
    <row r="221" spans="2:65" s="12" customFormat="1" ht="11.25">
      <c r="B221" s="147"/>
      <c r="D221" s="148" t="s">
        <v>146</v>
      </c>
      <c r="E221" s="149" t="s">
        <v>3</v>
      </c>
      <c r="F221" s="150" t="s">
        <v>587</v>
      </c>
      <c r="H221" s="151">
        <v>1.956</v>
      </c>
      <c r="I221" s="152"/>
      <c r="L221" s="147"/>
      <c r="M221" s="153"/>
      <c r="T221" s="154"/>
      <c r="AT221" s="149" t="s">
        <v>146</v>
      </c>
      <c r="AU221" s="149" t="s">
        <v>89</v>
      </c>
      <c r="AV221" s="12" t="s">
        <v>89</v>
      </c>
      <c r="AW221" s="12" t="s">
        <v>41</v>
      </c>
      <c r="AX221" s="12" t="s">
        <v>87</v>
      </c>
      <c r="AY221" s="149" t="s">
        <v>136</v>
      </c>
    </row>
    <row r="222" spans="2:65" s="1" customFormat="1" ht="16.5" customHeight="1">
      <c r="B222" s="128"/>
      <c r="C222" s="129" t="s">
        <v>588</v>
      </c>
      <c r="D222" s="129" t="s">
        <v>138</v>
      </c>
      <c r="E222" s="130" t="s">
        <v>589</v>
      </c>
      <c r="F222" s="131" t="s">
        <v>590</v>
      </c>
      <c r="G222" s="132" t="s">
        <v>141</v>
      </c>
      <c r="H222" s="133">
        <v>1.956</v>
      </c>
      <c r="I222" s="134"/>
      <c r="J222" s="135">
        <f>ROUND(I222*H222,2)</f>
        <v>0</v>
      </c>
      <c r="K222" s="136"/>
      <c r="L222" s="32"/>
      <c r="M222" s="137" t="s">
        <v>3</v>
      </c>
      <c r="N222" s="138" t="s">
        <v>50</v>
      </c>
      <c r="P222" s="139">
        <f>O222*H222</f>
        <v>0</v>
      </c>
      <c r="Q222" s="139">
        <v>1.3999999999999999E-4</v>
      </c>
      <c r="R222" s="139">
        <f>Q222*H222</f>
        <v>2.7383999999999997E-4</v>
      </c>
      <c r="S222" s="139">
        <v>0</v>
      </c>
      <c r="T222" s="140">
        <f>S222*H222</f>
        <v>0</v>
      </c>
      <c r="AR222" s="141" t="s">
        <v>234</v>
      </c>
      <c r="AT222" s="141" t="s">
        <v>138</v>
      </c>
      <c r="AU222" s="141" t="s">
        <v>89</v>
      </c>
      <c r="AY222" s="16" t="s">
        <v>136</v>
      </c>
      <c r="BE222" s="142">
        <f>IF(N222="základní",J222,0)</f>
        <v>0</v>
      </c>
      <c r="BF222" s="142">
        <f>IF(N222="snížená",J222,0)</f>
        <v>0</v>
      </c>
      <c r="BG222" s="142">
        <f>IF(N222="zákl. přenesená",J222,0)</f>
        <v>0</v>
      </c>
      <c r="BH222" s="142">
        <f>IF(N222="sníž. přenesená",J222,0)</f>
        <v>0</v>
      </c>
      <c r="BI222" s="142">
        <f>IF(N222="nulová",J222,0)</f>
        <v>0</v>
      </c>
      <c r="BJ222" s="16" t="s">
        <v>87</v>
      </c>
      <c r="BK222" s="142">
        <f>ROUND(I222*H222,2)</f>
        <v>0</v>
      </c>
      <c r="BL222" s="16" t="s">
        <v>234</v>
      </c>
      <c r="BM222" s="141" t="s">
        <v>591</v>
      </c>
    </row>
    <row r="223" spans="2:65" s="12" customFormat="1" ht="11.25">
      <c r="B223" s="147"/>
      <c r="D223" s="148" t="s">
        <v>146</v>
      </c>
      <c r="E223" s="149" t="s">
        <v>3</v>
      </c>
      <c r="F223" s="150" t="s">
        <v>587</v>
      </c>
      <c r="H223" s="151">
        <v>1.956</v>
      </c>
      <c r="I223" s="152"/>
      <c r="L223" s="147"/>
      <c r="M223" s="173"/>
      <c r="N223" s="174"/>
      <c r="O223" s="174"/>
      <c r="P223" s="174"/>
      <c r="Q223" s="174"/>
      <c r="R223" s="174"/>
      <c r="S223" s="174"/>
      <c r="T223" s="175"/>
      <c r="AT223" s="149" t="s">
        <v>146</v>
      </c>
      <c r="AU223" s="149" t="s">
        <v>89</v>
      </c>
      <c r="AV223" s="12" t="s">
        <v>89</v>
      </c>
      <c r="AW223" s="12" t="s">
        <v>41</v>
      </c>
      <c r="AX223" s="12" t="s">
        <v>87</v>
      </c>
      <c r="AY223" s="149" t="s">
        <v>136</v>
      </c>
    </row>
    <row r="224" spans="2:65" s="1" customFormat="1" ht="6.95" customHeight="1">
      <c r="B224" s="41"/>
      <c r="C224" s="42"/>
      <c r="D224" s="42"/>
      <c r="E224" s="42"/>
      <c r="F224" s="42"/>
      <c r="G224" s="42"/>
      <c r="H224" s="42"/>
      <c r="I224" s="42"/>
      <c r="J224" s="42"/>
      <c r="K224" s="42"/>
      <c r="L224" s="32"/>
    </row>
  </sheetData>
  <autoFilter ref="C87:K223" xr:uid="{00000000-0009-0000-0000-000002000000}"/>
  <mergeCells count="9">
    <mergeCell ref="E50:H50"/>
    <mergeCell ref="E78:H78"/>
    <mergeCell ref="E80:H80"/>
    <mergeCell ref="L2:V2"/>
    <mergeCell ref="E7:H7"/>
    <mergeCell ref="E9:H9"/>
    <mergeCell ref="E18:H18"/>
    <mergeCell ref="E27:H27"/>
    <mergeCell ref="E48:H48"/>
  </mergeCells>
  <hyperlinks>
    <hyperlink ref="F92" r:id="rId1" xr:uid="{00000000-0004-0000-0200-000000000000}"/>
    <hyperlink ref="F97" r:id="rId2" xr:uid="{00000000-0004-0000-0200-000001000000}"/>
    <hyperlink ref="F100" r:id="rId3" xr:uid="{00000000-0004-0000-0200-000002000000}"/>
    <hyperlink ref="F103" r:id="rId4" xr:uid="{00000000-0004-0000-0200-000003000000}"/>
    <hyperlink ref="F106" r:id="rId5" xr:uid="{00000000-0004-0000-0200-000004000000}"/>
    <hyperlink ref="F109" r:id="rId6" xr:uid="{00000000-0004-0000-0200-000005000000}"/>
    <hyperlink ref="F112" r:id="rId7" xr:uid="{00000000-0004-0000-0200-000006000000}"/>
    <hyperlink ref="F115" r:id="rId8" xr:uid="{00000000-0004-0000-0200-000007000000}"/>
    <hyperlink ref="F118" r:id="rId9" xr:uid="{00000000-0004-0000-0200-000008000000}"/>
    <hyperlink ref="F123" r:id="rId10" xr:uid="{00000000-0004-0000-0200-000009000000}"/>
    <hyperlink ref="F126" r:id="rId11" xr:uid="{00000000-0004-0000-0200-00000A000000}"/>
    <hyperlink ref="F132" r:id="rId12" xr:uid="{00000000-0004-0000-0200-00000B000000}"/>
    <hyperlink ref="F142" r:id="rId13" xr:uid="{00000000-0004-0000-0200-00000C000000}"/>
    <hyperlink ref="F145" r:id="rId14" xr:uid="{00000000-0004-0000-0200-00000D000000}"/>
    <hyperlink ref="F148" r:id="rId15" xr:uid="{00000000-0004-0000-0200-00000E000000}"/>
    <hyperlink ref="F151" r:id="rId16" xr:uid="{00000000-0004-0000-0200-00000F000000}"/>
    <hyperlink ref="F154" r:id="rId17" xr:uid="{00000000-0004-0000-0200-000010000000}"/>
    <hyperlink ref="F159" r:id="rId18" xr:uid="{00000000-0004-0000-0200-000011000000}"/>
    <hyperlink ref="F162" r:id="rId19" xr:uid="{00000000-0004-0000-0200-000012000000}"/>
    <hyperlink ref="F168" r:id="rId20" xr:uid="{00000000-0004-0000-0200-000013000000}"/>
    <hyperlink ref="F171" r:id="rId21" xr:uid="{00000000-0004-0000-0200-000014000000}"/>
    <hyperlink ref="F176" r:id="rId22" xr:uid="{00000000-0004-0000-0200-000015000000}"/>
    <hyperlink ref="F179" r:id="rId23" xr:uid="{00000000-0004-0000-0200-000016000000}"/>
    <hyperlink ref="F184" r:id="rId24" xr:uid="{00000000-0004-0000-0200-000017000000}"/>
    <hyperlink ref="F192" r:id="rId25" xr:uid="{00000000-0004-0000-0200-000018000000}"/>
    <hyperlink ref="F195" r:id="rId26" xr:uid="{00000000-0004-0000-0200-000019000000}"/>
    <hyperlink ref="F198" r:id="rId27" xr:uid="{00000000-0004-0000-0200-00001A000000}"/>
    <hyperlink ref="F205" r:id="rId28" xr:uid="{00000000-0004-0000-0200-00001B000000}"/>
    <hyperlink ref="F210" r:id="rId29" xr:uid="{00000000-0004-0000-0200-00001C000000}"/>
    <hyperlink ref="F217" r:id="rId30" xr:uid="{00000000-0004-0000-0200-00001D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3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2:BM189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302" t="s">
        <v>6</v>
      </c>
      <c r="M2" s="287"/>
      <c r="N2" s="287"/>
      <c r="O2" s="287"/>
      <c r="P2" s="287"/>
      <c r="Q2" s="287"/>
      <c r="R2" s="287"/>
      <c r="S2" s="287"/>
      <c r="T2" s="287"/>
      <c r="U2" s="287"/>
      <c r="V2" s="287"/>
      <c r="AT2" s="16" t="s">
        <v>95</v>
      </c>
    </row>
    <row r="3" spans="2:4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89</v>
      </c>
    </row>
    <row r="4" spans="2:46" ht="24.95" customHeight="1">
      <c r="B4" s="19"/>
      <c r="D4" s="20" t="s">
        <v>105</v>
      </c>
      <c r="L4" s="19"/>
      <c r="M4" s="85" t="s">
        <v>11</v>
      </c>
      <c r="AT4" s="16" t="s">
        <v>4</v>
      </c>
    </row>
    <row r="5" spans="2:46" ht="6.95" customHeight="1">
      <c r="B5" s="19"/>
      <c r="L5" s="19"/>
    </row>
    <row r="6" spans="2:46" ht="12" customHeight="1">
      <c r="B6" s="19"/>
      <c r="D6" s="26" t="s">
        <v>17</v>
      </c>
      <c r="L6" s="19"/>
    </row>
    <row r="7" spans="2:46" ht="16.5" customHeight="1">
      <c r="B7" s="19"/>
      <c r="E7" s="303" t="str">
        <f>'Rekapitulace stavby'!K6</f>
        <v>MVN Polom - obnova rybníka</v>
      </c>
      <c r="F7" s="304"/>
      <c r="G7" s="304"/>
      <c r="H7" s="304"/>
      <c r="L7" s="19"/>
    </row>
    <row r="8" spans="2:46" s="1" customFormat="1" ht="12" customHeight="1">
      <c r="B8" s="32"/>
      <c r="D8" s="26" t="s">
        <v>106</v>
      </c>
      <c r="L8" s="32"/>
    </row>
    <row r="9" spans="2:46" s="1" customFormat="1" ht="16.5" customHeight="1">
      <c r="B9" s="32"/>
      <c r="E9" s="265" t="s">
        <v>592</v>
      </c>
      <c r="F9" s="305"/>
      <c r="G9" s="305"/>
      <c r="H9" s="305"/>
      <c r="L9" s="32"/>
    </row>
    <row r="10" spans="2:46" s="1" customFormat="1" ht="11.25">
      <c r="B10" s="32"/>
      <c r="L10" s="32"/>
    </row>
    <row r="11" spans="2:46" s="1" customFormat="1" ht="12" customHeight="1">
      <c r="B11" s="32"/>
      <c r="D11" s="26" t="s">
        <v>19</v>
      </c>
      <c r="F11" s="24" t="s">
        <v>20</v>
      </c>
      <c r="I11" s="26" t="s">
        <v>21</v>
      </c>
      <c r="J11" s="24" t="s">
        <v>3</v>
      </c>
      <c r="L11" s="32"/>
    </row>
    <row r="12" spans="2:46" s="1" customFormat="1" ht="12" customHeight="1">
      <c r="B12" s="32"/>
      <c r="D12" s="26" t="s">
        <v>23</v>
      </c>
      <c r="F12" s="24" t="s">
        <v>24</v>
      </c>
      <c r="I12" s="26" t="s">
        <v>25</v>
      </c>
      <c r="J12" s="49" t="str">
        <f>'Rekapitulace stavby'!AN8</f>
        <v>5. 2. 2024</v>
      </c>
      <c r="L12" s="32"/>
    </row>
    <row r="13" spans="2:46" s="1" customFormat="1" ht="10.9" customHeight="1">
      <c r="B13" s="32"/>
      <c r="L13" s="32"/>
    </row>
    <row r="14" spans="2:46" s="1" customFormat="1" ht="12" customHeight="1">
      <c r="B14" s="32"/>
      <c r="D14" s="26" t="s">
        <v>29</v>
      </c>
      <c r="I14" s="26" t="s">
        <v>30</v>
      </c>
      <c r="J14" s="24" t="s">
        <v>31</v>
      </c>
      <c r="L14" s="32"/>
    </row>
    <row r="15" spans="2:46" s="1" customFormat="1" ht="18" customHeight="1">
      <c r="B15" s="32"/>
      <c r="E15" s="24" t="s">
        <v>32</v>
      </c>
      <c r="I15" s="26" t="s">
        <v>33</v>
      </c>
      <c r="J15" s="24" t="s">
        <v>34</v>
      </c>
      <c r="L15" s="32"/>
    </row>
    <row r="16" spans="2:46" s="1" customFormat="1" ht="6.95" customHeight="1">
      <c r="B16" s="32"/>
      <c r="L16" s="32"/>
    </row>
    <row r="17" spans="2:12" s="1" customFormat="1" ht="12" customHeight="1">
      <c r="B17" s="32"/>
      <c r="D17" s="26" t="s">
        <v>35</v>
      </c>
      <c r="I17" s="26" t="s">
        <v>30</v>
      </c>
      <c r="J17" s="27" t="str">
        <f>'Rekapitulace stavby'!AN13</f>
        <v>Vyplň údaj</v>
      </c>
      <c r="L17" s="32"/>
    </row>
    <row r="18" spans="2:12" s="1" customFormat="1" ht="18" customHeight="1">
      <c r="B18" s="32"/>
      <c r="E18" s="306" t="str">
        <f>'Rekapitulace stavby'!E14</f>
        <v>Vyplň údaj</v>
      </c>
      <c r="F18" s="286"/>
      <c r="G18" s="286"/>
      <c r="H18" s="286"/>
      <c r="I18" s="26" t="s">
        <v>33</v>
      </c>
      <c r="J18" s="27" t="str">
        <f>'Rekapitulace stavby'!AN14</f>
        <v>Vyplň údaj</v>
      </c>
      <c r="L18" s="32"/>
    </row>
    <row r="19" spans="2:12" s="1" customFormat="1" ht="6.95" customHeight="1">
      <c r="B19" s="32"/>
      <c r="L19" s="32"/>
    </row>
    <row r="20" spans="2:12" s="1" customFormat="1" ht="12" customHeight="1">
      <c r="B20" s="32"/>
      <c r="D20" s="26" t="s">
        <v>37</v>
      </c>
      <c r="I20" s="26" t="s">
        <v>30</v>
      </c>
      <c r="J20" s="24" t="s">
        <v>38</v>
      </c>
      <c r="L20" s="32"/>
    </row>
    <row r="21" spans="2:12" s="1" customFormat="1" ht="18" customHeight="1">
      <c r="B21" s="32"/>
      <c r="E21" s="24" t="s">
        <v>39</v>
      </c>
      <c r="I21" s="26" t="s">
        <v>33</v>
      </c>
      <c r="J21" s="24" t="s">
        <v>40</v>
      </c>
      <c r="L21" s="32"/>
    </row>
    <row r="22" spans="2:12" s="1" customFormat="1" ht="6.95" customHeight="1">
      <c r="B22" s="32"/>
      <c r="L22" s="32"/>
    </row>
    <row r="23" spans="2:12" s="1" customFormat="1" ht="12" customHeight="1">
      <c r="B23" s="32"/>
      <c r="D23" s="26" t="s">
        <v>42</v>
      </c>
      <c r="I23" s="26" t="s">
        <v>30</v>
      </c>
      <c r="J23" s="24" t="s">
        <v>38</v>
      </c>
      <c r="L23" s="32"/>
    </row>
    <row r="24" spans="2:12" s="1" customFormat="1" ht="18" customHeight="1">
      <c r="B24" s="32"/>
      <c r="E24" s="24" t="s">
        <v>39</v>
      </c>
      <c r="I24" s="26" t="s">
        <v>33</v>
      </c>
      <c r="J24" s="24" t="s">
        <v>40</v>
      </c>
      <c r="L24" s="32"/>
    </row>
    <row r="25" spans="2:12" s="1" customFormat="1" ht="6.95" customHeight="1">
      <c r="B25" s="32"/>
      <c r="L25" s="32"/>
    </row>
    <row r="26" spans="2:12" s="1" customFormat="1" ht="12" customHeight="1">
      <c r="B26" s="32"/>
      <c r="D26" s="26" t="s">
        <v>43</v>
      </c>
      <c r="L26" s="32"/>
    </row>
    <row r="27" spans="2:12" s="7" customFormat="1" ht="16.5" customHeight="1">
      <c r="B27" s="86"/>
      <c r="E27" s="291" t="s">
        <v>3</v>
      </c>
      <c r="F27" s="291"/>
      <c r="G27" s="291"/>
      <c r="H27" s="291"/>
      <c r="L27" s="86"/>
    </row>
    <row r="28" spans="2:12" s="1" customFormat="1" ht="6.95" customHeight="1">
      <c r="B28" s="32"/>
      <c r="L28" s="32"/>
    </row>
    <row r="29" spans="2:12" s="1" customFormat="1" ht="6.95" customHeight="1">
      <c r="B29" s="32"/>
      <c r="D29" s="50"/>
      <c r="E29" s="50"/>
      <c r="F29" s="50"/>
      <c r="G29" s="50"/>
      <c r="H29" s="50"/>
      <c r="I29" s="50"/>
      <c r="J29" s="50"/>
      <c r="K29" s="50"/>
      <c r="L29" s="32"/>
    </row>
    <row r="30" spans="2:12" s="1" customFormat="1" ht="25.35" customHeight="1">
      <c r="B30" s="32"/>
      <c r="D30" s="87" t="s">
        <v>45</v>
      </c>
      <c r="J30" s="63">
        <f>ROUND(J88, 2)</f>
        <v>0</v>
      </c>
      <c r="L30" s="32"/>
    </row>
    <row r="31" spans="2:12" s="1" customFormat="1" ht="6.95" customHeight="1">
      <c r="B31" s="32"/>
      <c r="D31" s="50"/>
      <c r="E31" s="50"/>
      <c r="F31" s="50"/>
      <c r="G31" s="50"/>
      <c r="H31" s="50"/>
      <c r="I31" s="50"/>
      <c r="J31" s="50"/>
      <c r="K31" s="50"/>
      <c r="L31" s="32"/>
    </row>
    <row r="32" spans="2:12" s="1" customFormat="1" ht="14.45" customHeight="1">
      <c r="B32" s="32"/>
      <c r="F32" s="35" t="s">
        <v>47</v>
      </c>
      <c r="I32" s="35" t="s">
        <v>46</v>
      </c>
      <c r="J32" s="35" t="s">
        <v>48</v>
      </c>
      <c r="L32" s="32"/>
    </row>
    <row r="33" spans="2:12" s="1" customFormat="1" ht="14.45" customHeight="1">
      <c r="B33" s="32"/>
      <c r="D33" s="52" t="s">
        <v>49</v>
      </c>
      <c r="E33" s="26" t="s">
        <v>50</v>
      </c>
      <c r="F33" s="88">
        <f>ROUND((SUM(BE88:BE188)),  2)</f>
        <v>0</v>
      </c>
      <c r="I33" s="89">
        <v>0.21</v>
      </c>
      <c r="J33" s="88">
        <f>ROUND(((SUM(BE88:BE188))*I33),  2)</f>
        <v>0</v>
      </c>
      <c r="L33" s="32"/>
    </row>
    <row r="34" spans="2:12" s="1" customFormat="1" ht="14.45" customHeight="1">
      <c r="B34" s="32"/>
      <c r="E34" s="26" t="s">
        <v>51</v>
      </c>
      <c r="F34" s="88">
        <f>ROUND((SUM(BF88:BF188)),  2)</f>
        <v>0</v>
      </c>
      <c r="I34" s="89">
        <v>0.12</v>
      </c>
      <c r="J34" s="88">
        <f>ROUND(((SUM(BF88:BF188))*I34),  2)</f>
        <v>0</v>
      </c>
      <c r="L34" s="32"/>
    </row>
    <row r="35" spans="2:12" s="1" customFormat="1" ht="14.45" hidden="1" customHeight="1">
      <c r="B35" s="32"/>
      <c r="E35" s="26" t="s">
        <v>52</v>
      </c>
      <c r="F35" s="88">
        <f>ROUND((SUM(BG88:BG188)),  2)</f>
        <v>0</v>
      </c>
      <c r="I35" s="89">
        <v>0.21</v>
      </c>
      <c r="J35" s="88">
        <f>0</f>
        <v>0</v>
      </c>
      <c r="L35" s="32"/>
    </row>
    <row r="36" spans="2:12" s="1" customFormat="1" ht="14.45" hidden="1" customHeight="1">
      <c r="B36" s="32"/>
      <c r="E36" s="26" t="s">
        <v>53</v>
      </c>
      <c r="F36" s="88">
        <f>ROUND((SUM(BH88:BH188)),  2)</f>
        <v>0</v>
      </c>
      <c r="I36" s="89">
        <v>0.12</v>
      </c>
      <c r="J36" s="88">
        <f>0</f>
        <v>0</v>
      </c>
      <c r="L36" s="32"/>
    </row>
    <row r="37" spans="2:12" s="1" customFormat="1" ht="14.45" hidden="1" customHeight="1">
      <c r="B37" s="32"/>
      <c r="E37" s="26" t="s">
        <v>54</v>
      </c>
      <c r="F37" s="88">
        <f>ROUND((SUM(BI88:BI188)),  2)</f>
        <v>0</v>
      </c>
      <c r="I37" s="89">
        <v>0</v>
      </c>
      <c r="J37" s="88">
        <f>0</f>
        <v>0</v>
      </c>
      <c r="L37" s="32"/>
    </row>
    <row r="38" spans="2:12" s="1" customFormat="1" ht="6.95" customHeight="1">
      <c r="B38" s="32"/>
      <c r="L38" s="32"/>
    </row>
    <row r="39" spans="2:12" s="1" customFormat="1" ht="25.35" customHeight="1">
      <c r="B39" s="32"/>
      <c r="C39" s="90"/>
      <c r="D39" s="91" t="s">
        <v>55</v>
      </c>
      <c r="E39" s="54"/>
      <c r="F39" s="54"/>
      <c r="G39" s="92" t="s">
        <v>56</v>
      </c>
      <c r="H39" s="93" t="s">
        <v>57</v>
      </c>
      <c r="I39" s="54"/>
      <c r="J39" s="94">
        <f>SUM(J30:J37)</f>
        <v>0</v>
      </c>
      <c r="K39" s="95"/>
      <c r="L39" s="32"/>
    </row>
    <row r="40" spans="2:12" s="1" customFormat="1" ht="14.45" customHeight="1">
      <c r="B40" s="41"/>
      <c r="C40" s="42"/>
      <c r="D40" s="42"/>
      <c r="E40" s="42"/>
      <c r="F40" s="42"/>
      <c r="G40" s="42"/>
      <c r="H40" s="42"/>
      <c r="I40" s="42"/>
      <c r="J40" s="42"/>
      <c r="K40" s="42"/>
      <c r="L40" s="32"/>
    </row>
    <row r="44" spans="2:12" s="1" customFormat="1" ht="6.95" customHeight="1">
      <c r="B44" s="43"/>
      <c r="C44" s="44"/>
      <c r="D44" s="44"/>
      <c r="E44" s="44"/>
      <c r="F44" s="44"/>
      <c r="G44" s="44"/>
      <c r="H44" s="44"/>
      <c r="I44" s="44"/>
      <c r="J44" s="44"/>
      <c r="K44" s="44"/>
      <c r="L44" s="32"/>
    </row>
    <row r="45" spans="2:12" s="1" customFormat="1" ht="24.95" customHeight="1">
      <c r="B45" s="32"/>
      <c r="C45" s="20" t="s">
        <v>108</v>
      </c>
      <c r="L45" s="32"/>
    </row>
    <row r="46" spans="2:12" s="1" customFormat="1" ht="6.95" customHeight="1">
      <c r="B46" s="32"/>
      <c r="L46" s="32"/>
    </row>
    <row r="47" spans="2:12" s="1" customFormat="1" ht="12" customHeight="1">
      <c r="B47" s="32"/>
      <c r="C47" s="26" t="s">
        <v>17</v>
      </c>
      <c r="L47" s="32"/>
    </row>
    <row r="48" spans="2:12" s="1" customFormat="1" ht="16.5" customHeight="1">
      <c r="B48" s="32"/>
      <c r="E48" s="303" t="str">
        <f>E7</f>
        <v>MVN Polom - obnova rybníka</v>
      </c>
      <c r="F48" s="304"/>
      <c r="G48" s="304"/>
      <c r="H48" s="304"/>
      <c r="L48" s="32"/>
    </row>
    <row r="49" spans="2:47" s="1" customFormat="1" ht="12" customHeight="1">
      <c r="B49" s="32"/>
      <c r="C49" s="26" t="s">
        <v>106</v>
      </c>
      <c r="L49" s="32"/>
    </row>
    <row r="50" spans="2:47" s="1" customFormat="1" ht="16.5" customHeight="1">
      <c r="B50" s="32"/>
      <c r="E50" s="265" t="str">
        <f>E9</f>
        <v>polryb3 - SO-3 Požerák+odtokové potrubí</v>
      </c>
      <c r="F50" s="305"/>
      <c r="G50" s="305"/>
      <c r="H50" s="305"/>
      <c r="L50" s="32"/>
    </row>
    <row r="51" spans="2:47" s="1" customFormat="1" ht="6.95" customHeight="1">
      <c r="B51" s="32"/>
      <c r="L51" s="32"/>
    </row>
    <row r="52" spans="2:47" s="1" customFormat="1" ht="12" customHeight="1">
      <c r="B52" s="32"/>
      <c r="C52" s="26" t="s">
        <v>23</v>
      </c>
      <c r="F52" s="24" t="str">
        <f>F12</f>
        <v>Polom u Údrče,Ratiboř u Žlutic</v>
      </c>
      <c r="I52" s="26" t="s">
        <v>25</v>
      </c>
      <c r="J52" s="49" t="str">
        <f>IF(J12="","",J12)</f>
        <v>5. 2. 2024</v>
      </c>
      <c r="L52" s="32"/>
    </row>
    <row r="53" spans="2:47" s="1" customFormat="1" ht="6.95" customHeight="1">
      <c r="B53" s="32"/>
      <c r="L53" s="32"/>
    </row>
    <row r="54" spans="2:47" s="1" customFormat="1" ht="15.2" customHeight="1">
      <c r="B54" s="32"/>
      <c r="C54" s="26" t="s">
        <v>29</v>
      </c>
      <c r="F54" s="24" t="str">
        <f>E15</f>
        <v>Povodí Vltavy s.p.</v>
      </c>
      <c r="I54" s="26" t="s">
        <v>37</v>
      </c>
      <c r="J54" s="30" t="str">
        <f>E21</f>
        <v>Ing.Milan Jícha</v>
      </c>
      <c r="L54" s="32"/>
    </row>
    <row r="55" spans="2:47" s="1" customFormat="1" ht="15.2" customHeight="1">
      <c r="B55" s="32"/>
      <c r="C55" s="26" t="s">
        <v>35</v>
      </c>
      <c r="F55" s="24" t="str">
        <f>IF(E18="","",E18)</f>
        <v>Vyplň údaj</v>
      </c>
      <c r="I55" s="26" t="s">
        <v>42</v>
      </c>
      <c r="J55" s="30" t="str">
        <f>E24</f>
        <v>Ing.Milan Jícha</v>
      </c>
      <c r="L55" s="32"/>
    </row>
    <row r="56" spans="2:47" s="1" customFormat="1" ht="10.35" customHeight="1">
      <c r="B56" s="32"/>
      <c r="L56" s="32"/>
    </row>
    <row r="57" spans="2:47" s="1" customFormat="1" ht="29.25" customHeight="1">
      <c r="B57" s="32"/>
      <c r="C57" s="96" t="s">
        <v>109</v>
      </c>
      <c r="D57" s="90"/>
      <c r="E57" s="90"/>
      <c r="F57" s="90"/>
      <c r="G57" s="90"/>
      <c r="H57" s="90"/>
      <c r="I57" s="90"/>
      <c r="J57" s="97" t="s">
        <v>110</v>
      </c>
      <c r="K57" s="90"/>
      <c r="L57" s="32"/>
    </row>
    <row r="58" spans="2:47" s="1" customFormat="1" ht="10.35" customHeight="1">
      <c r="B58" s="32"/>
      <c r="L58" s="32"/>
    </row>
    <row r="59" spans="2:47" s="1" customFormat="1" ht="22.9" customHeight="1">
      <c r="B59" s="32"/>
      <c r="C59" s="98" t="s">
        <v>77</v>
      </c>
      <c r="J59" s="63">
        <f>J88</f>
        <v>0</v>
      </c>
      <c r="L59" s="32"/>
      <c r="AU59" s="16" t="s">
        <v>111</v>
      </c>
    </row>
    <row r="60" spans="2:47" s="8" customFormat="1" ht="24.95" customHeight="1">
      <c r="B60" s="99"/>
      <c r="D60" s="100" t="s">
        <v>112</v>
      </c>
      <c r="E60" s="101"/>
      <c r="F60" s="101"/>
      <c r="G60" s="101"/>
      <c r="H60" s="101"/>
      <c r="I60" s="101"/>
      <c r="J60" s="102">
        <f>J89</f>
        <v>0</v>
      </c>
      <c r="L60" s="99"/>
    </row>
    <row r="61" spans="2:47" s="9" customFormat="1" ht="19.899999999999999" customHeight="1">
      <c r="B61" s="103"/>
      <c r="D61" s="104" t="s">
        <v>113</v>
      </c>
      <c r="E61" s="105"/>
      <c r="F61" s="105"/>
      <c r="G61" s="105"/>
      <c r="H61" s="105"/>
      <c r="I61" s="105"/>
      <c r="J61" s="106">
        <f>J90</f>
        <v>0</v>
      </c>
      <c r="L61" s="103"/>
    </row>
    <row r="62" spans="2:47" s="9" customFormat="1" ht="19.899999999999999" customHeight="1">
      <c r="B62" s="103"/>
      <c r="D62" s="104" t="s">
        <v>375</v>
      </c>
      <c r="E62" s="105"/>
      <c r="F62" s="105"/>
      <c r="G62" s="105"/>
      <c r="H62" s="105"/>
      <c r="I62" s="105"/>
      <c r="J62" s="106">
        <f>J114</f>
        <v>0</v>
      </c>
      <c r="L62" s="103"/>
    </row>
    <row r="63" spans="2:47" s="9" customFormat="1" ht="19.899999999999999" customHeight="1">
      <c r="B63" s="103"/>
      <c r="D63" s="104" t="s">
        <v>114</v>
      </c>
      <c r="E63" s="105"/>
      <c r="F63" s="105"/>
      <c r="G63" s="105"/>
      <c r="H63" s="105"/>
      <c r="I63" s="105"/>
      <c r="J63" s="106">
        <f>J153</f>
        <v>0</v>
      </c>
      <c r="L63" s="103"/>
    </row>
    <row r="64" spans="2:47" s="9" customFormat="1" ht="19.899999999999999" customHeight="1">
      <c r="B64" s="103"/>
      <c r="D64" s="104" t="s">
        <v>116</v>
      </c>
      <c r="E64" s="105"/>
      <c r="F64" s="105"/>
      <c r="G64" s="105"/>
      <c r="H64" s="105"/>
      <c r="I64" s="105"/>
      <c r="J64" s="106">
        <f>J159</f>
        <v>0</v>
      </c>
      <c r="L64" s="103"/>
    </row>
    <row r="65" spans="2:12" s="9" customFormat="1" ht="19.899999999999999" customHeight="1">
      <c r="B65" s="103"/>
      <c r="D65" s="104" t="s">
        <v>376</v>
      </c>
      <c r="E65" s="105"/>
      <c r="F65" s="105"/>
      <c r="G65" s="105"/>
      <c r="H65" s="105"/>
      <c r="I65" s="105"/>
      <c r="J65" s="106">
        <f>J170</f>
        <v>0</v>
      </c>
      <c r="L65" s="103"/>
    </row>
    <row r="66" spans="2:12" s="9" customFormat="1" ht="19.899999999999999" customHeight="1">
      <c r="B66" s="103"/>
      <c r="D66" s="104" t="s">
        <v>118</v>
      </c>
      <c r="E66" s="105"/>
      <c r="F66" s="105"/>
      <c r="G66" s="105"/>
      <c r="H66" s="105"/>
      <c r="I66" s="105"/>
      <c r="J66" s="106">
        <f>J180</f>
        <v>0</v>
      </c>
      <c r="L66" s="103"/>
    </row>
    <row r="67" spans="2:12" s="8" customFormat="1" ht="24.95" customHeight="1">
      <c r="B67" s="99"/>
      <c r="D67" s="100" t="s">
        <v>377</v>
      </c>
      <c r="E67" s="101"/>
      <c r="F67" s="101"/>
      <c r="G67" s="101"/>
      <c r="H67" s="101"/>
      <c r="I67" s="101"/>
      <c r="J67" s="102">
        <f>J183</f>
        <v>0</v>
      </c>
      <c r="L67" s="99"/>
    </row>
    <row r="68" spans="2:12" s="9" customFormat="1" ht="19.899999999999999" customHeight="1">
      <c r="B68" s="103"/>
      <c r="D68" s="104" t="s">
        <v>378</v>
      </c>
      <c r="E68" s="105"/>
      <c r="F68" s="105"/>
      <c r="G68" s="105"/>
      <c r="H68" s="105"/>
      <c r="I68" s="105"/>
      <c r="J68" s="106">
        <f>J184</f>
        <v>0</v>
      </c>
      <c r="L68" s="103"/>
    </row>
    <row r="69" spans="2:12" s="1" customFormat="1" ht="21.75" customHeight="1">
      <c r="B69" s="32"/>
      <c r="L69" s="32"/>
    </row>
    <row r="70" spans="2:12" s="1" customFormat="1" ht="6.95" customHeight="1">
      <c r="B70" s="41"/>
      <c r="C70" s="42"/>
      <c r="D70" s="42"/>
      <c r="E70" s="42"/>
      <c r="F70" s="42"/>
      <c r="G70" s="42"/>
      <c r="H70" s="42"/>
      <c r="I70" s="42"/>
      <c r="J70" s="42"/>
      <c r="K70" s="42"/>
      <c r="L70" s="32"/>
    </row>
    <row r="74" spans="2:12" s="1" customFormat="1" ht="6.95" customHeight="1">
      <c r="B74" s="43"/>
      <c r="C74" s="44"/>
      <c r="D74" s="44"/>
      <c r="E74" s="44"/>
      <c r="F74" s="44"/>
      <c r="G74" s="44"/>
      <c r="H74" s="44"/>
      <c r="I74" s="44"/>
      <c r="J74" s="44"/>
      <c r="K74" s="44"/>
      <c r="L74" s="32"/>
    </row>
    <row r="75" spans="2:12" s="1" customFormat="1" ht="24.95" customHeight="1">
      <c r="B75" s="32"/>
      <c r="C75" s="20" t="s">
        <v>121</v>
      </c>
      <c r="L75" s="32"/>
    </row>
    <row r="76" spans="2:12" s="1" customFormat="1" ht="6.95" customHeight="1">
      <c r="B76" s="32"/>
      <c r="L76" s="32"/>
    </row>
    <row r="77" spans="2:12" s="1" customFormat="1" ht="12" customHeight="1">
      <c r="B77" s="32"/>
      <c r="C77" s="26" t="s">
        <v>17</v>
      </c>
      <c r="L77" s="32"/>
    </row>
    <row r="78" spans="2:12" s="1" customFormat="1" ht="16.5" customHeight="1">
      <c r="B78" s="32"/>
      <c r="E78" s="303" t="str">
        <f>E7</f>
        <v>MVN Polom - obnova rybníka</v>
      </c>
      <c r="F78" s="304"/>
      <c r="G78" s="304"/>
      <c r="H78" s="304"/>
      <c r="L78" s="32"/>
    </row>
    <row r="79" spans="2:12" s="1" customFormat="1" ht="12" customHeight="1">
      <c r="B79" s="32"/>
      <c r="C79" s="26" t="s">
        <v>106</v>
      </c>
      <c r="L79" s="32"/>
    </row>
    <row r="80" spans="2:12" s="1" customFormat="1" ht="16.5" customHeight="1">
      <c r="B80" s="32"/>
      <c r="E80" s="265" t="str">
        <f>E9</f>
        <v>polryb3 - SO-3 Požerák+odtokové potrubí</v>
      </c>
      <c r="F80" s="305"/>
      <c r="G80" s="305"/>
      <c r="H80" s="305"/>
      <c r="L80" s="32"/>
    </row>
    <row r="81" spans="2:65" s="1" customFormat="1" ht="6.95" customHeight="1">
      <c r="B81" s="32"/>
      <c r="L81" s="32"/>
    </row>
    <row r="82" spans="2:65" s="1" customFormat="1" ht="12" customHeight="1">
      <c r="B82" s="32"/>
      <c r="C82" s="26" t="s">
        <v>23</v>
      </c>
      <c r="F82" s="24" t="str">
        <f>F12</f>
        <v>Polom u Údrče,Ratiboř u Žlutic</v>
      </c>
      <c r="I82" s="26" t="s">
        <v>25</v>
      </c>
      <c r="J82" s="49" t="str">
        <f>IF(J12="","",J12)</f>
        <v>5. 2. 2024</v>
      </c>
      <c r="L82" s="32"/>
    </row>
    <row r="83" spans="2:65" s="1" customFormat="1" ht="6.95" customHeight="1">
      <c r="B83" s="32"/>
      <c r="L83" s="32"/>
    </row>
    <row r="84" spans="2:65" s="1" customFormat="1" ht="15.2" customHeight="1">
      <c r="B84" s="32"/>
      <c r="C84" s="26" t="s">
        <v>29</v>
      </c>
      <c r="F84" s="24" t="str">
        <f>E15</f>
        <v>Povodí Vltavy s.p.</v>
      </c>
      <c r="I84" s="26" t="s">
        <v>37</v>
      </c>
      <c r="J84" s="30" t="str">
        <f>E21</f>
        <v>Ing.Milan Jícha</v>
      </c>
      <c r="L84" s="32"/>
    </row>
    <row r="85" spans="2:65" s="1" customFormat="1" ht="15.2" customHeight="1">
      <c r="B85" s="32"/>
      <c r="C85" s="26" t="s">
        <v>35</v>
      </c>
      <c r="F85" s="24" t="str">
        <f>IF(E18="","",E18)</f>
        <v>Vyplň údaj</v>
      </c>
      <c r="I85" s="26" t="s">
        <v>42</v>
      </c>
      <c r="J85" s="30" t="str">
        <f>E24</f>
        <v>Ing.Milan Jícha</v>
      </c>
      <c r="L85" s="32"/>
    </row>
    <row r="86" spans="2:65" s="1" customFormat="1" ht="10.35" customHeight="1">
      <c r="B86" s="32"/>
      <c r="L86" s="32"/>
    </row>
    <row r="87" spans="2:65" s="10" customFormat="1" ht="29.25" customHeight="1">
      <c r="B87" s="107"/>
      <c r="C87" s="108" t="s">
        <v>122</v>
      </c>
      <c r="D87" s="109" t="s">
        <v>64</v>
      </c>
      <c r="E87" s="109" t="s">
        <v>60</v>
      </c>
      <c r="F87" s="109" t="s">
        <v>61</v>
      </c>
      <c r="G87" s="109" t="s">
        <v>123</v>
      </c>
      <c r="H87" s="109" t="s">
        <v>124</v>
      </c>
      <c r="I87" s="109" t="s">
        <v>125</v>
      </c>
      <c r="J87" s="110" t="s">
        <v>110</v>
      </c>
      <c r="K87" s="111" t="s">
        <v>126</v>
      </c>
      <c r="L87" s="107"/>
      <c r="M87" s="56" t="s">
        <v>3</v>
      </c>
      <c r="N87" s="57" t="s">
        <v>49</v>
      </c>
      <c r="O87" s="57" t="s">
        <v>127</v>
      </c>
      <c r="P87" s="57" t="s">
        <v>128</v>
      </c>
      <c r="Q87" s="57" t="s">
        <v>129</v>
      </c>
      <c r="R87" s="57" t="s">
        <v>130</v>
      </c>
      <c r="S87" s="57" t="s">
        <v>131</v>
      </c>
      <c r="T87" s="58" t="s">
        <v>132</v>
      </c>
    </row>
    <row r="88" spans="2:65" s="1" customFormat="1" ht="22.9" customHeight="1">
      <c r="B88" s="32"/>
      <c r="C88" s="61" t="s">
        <v>133</v>
      </c>
      <c r="J88" s="112">
        <f>BK88</f>
        <v>0</v>
      </c>
      <c r="L88" s="32"/>
      <c r="M88" s="59"/>
      <c r="N88" s="50"/>
      <c r="O88" s="50"/>
      <c r="P88" s="113">
        <f>P89+P183</f>
        <v>0</v>
      </c>
      <c r="Q88" s="50"/>
      <c r="R88" s="113">
        <f>R89+R183</f>
        <v>72.376005930000005</v>
      </c>
      <c r="S88" s="50"/>
      <c r="T88" s="114">
        <f>T89+T183</f>
        <v>0</v>
      </c>
      <c r="AT88" s="16" t="s">
        <v>78</v>
      </c>
      <c r="AU88" s="16" t="s">
        <v>111</v>
      </c>
      <c r="BK88" s="115">
        <f>BK89+BK183</f>
        <v>0</v>
      </c>
    </row>
    <row r="89" spans="2:65" s="11" customFormat="1" ht="25.9" customHeight="1">
      <c r="B89" s="116"/>
      <c r="D89" s="117" t="s">
        <v>78</v>
      </c>
      <c r="E89" s="118" t="s">
        <v>134</v>
      </c>
      <c r="F89" s="118" t="s">
        <v>135</v>
      </c>
      <c r="I89" s="119"/>
      <c r="J89" s="120">
        <f>BK89</f>
        <v>0</v>
      </c>
      <c r="L89" s="116"/>
      <c r="M89" s="121"/>
      <c r="P89" s="122">
        <f>P90+P114+P153+P159+P170+P180</f>
        <v>0</v>
      </c>
      <c r="R89" s="122">
        <f>R90+R114+R153+R159+R170+R180</f>
        <v>72.373545930000006</v>
      </c>
      <c r="T89" s="123">
        <f>T90+T114+T153+T159+T170+T180</f>
        <v>0</v>
      </c>
      <c r="AR89" s="117" t="s">
        <v>87</v>
      </c>
      <c r="AT89" s="124" t="s">
        <v>78</v>
      </c>
      <c r="AU89" s="124" t="s">
        <v>79</v>
      </c>
      <c r="AY89" s="117" t="s">
        <v>136</v>
      </c>
      <c r="BK89" s="125">
        <f>BK90+BK114+BK153+BK159+BK170+BK180</f>
        <v>0</v>
      </c>
    </row>
    <row r="90" spans="2:65" s="11" customFormat="1" ht="22.9" customHeight="1">
      <c r="B90" s="116"/>
      <c r="D90" s="117" t="s">
        <v>78</v>
      </c>
      <c r="E90" s="126" t="s">
        <v>87</v>
      </c>
      <c r="F90" s="126" t="s">
        <v>137</v>
      </c>
      <c r="I90" s="119"/>
      <c r="J90" s="127">
        <f>BK90</f>
        <v>0</v>
      </c>
      <c r="L90" s="116"/>
      <c r="M90" s="121"/>
      <c r="P90" s="122">
        <f>SUM(P91:P113)</f>
        <v>0</v>
      </c>
      <c r="R90" s="122">
        <f>SUM(R91:R113)</f>
        <v>1</v>
      </c>
      <c r="T90" s="123">
        <f>SUM(T91:T113)</f>
        <v>0</v>
      </c>
      <c r="AR90" s="117" t="s">
        <v>87</v>
      </c>
      <c r="AT90" s="124" t="s">
        <v>78</v>
      </c>
      <c r="AU90" s="124" t="s">
        <v>87</v>
      </c>
      <c r="AY90" s="117" t="s">
        <v>136</v>
      </c>
      <c r="BK90" s="125">
        <f>SUM(BK91:BK113)</f>
        <v>0</v>
      </c>
    </row>
    <row r="91" spans="2:65" s="1" customFormat="1" ht="16.5" customHeight="1">
      <c r="B91" s="128"/>
      <c r="C91" s="129" t="s">
        <v>87</v>
      </c>
      <c r="D91" s="129" t="s">
        <v>138</v>
      </c>
      <c r="E91" s="130" t="s">
        <v>384</v>
      </c>
      <c r="F91" s="131" t="s">
        <v>385</v>
      </c>
      <c r="G91" s="132" t="s">
        <v>386</v>
      </c>
      <c r="H91" s="133">
        <v>1</v>
      </c>
      <c r="I91" s="134"/>
      <c r="J91" s="135">
        <f>ROUND(I91*H91,2)</f>
        <v>0</v>
      </c>
      <c r="K91" s="136"/>
      <c r="L91" s="32"/>
      <c r="M91" s="137" t="s">
        <v>3</v>
      </c>
      <c r="N91" s="138" t="s">
        <v>50</v>
      </c>
      <c r="P91" s="139">
        <f>O91*H91</f>
        <v>0</v>
      </c>
      <c r="Q91" s="139">
        <v>1</v>
      </c>
      <c r="R91" s="139">
        <f>Q91*H91</f>
        <v>1</v>
      </c>
      <c r="S91" s="139">
        <v>0</v>
      </c>
      <c r="T91" s="140">
        <f>S91*H91</f>
        <v>0</v>
      </c>
      <c r="AR91" s="141" t="s">
        <v>142</v>
      </c>
      <c r="AT91" s="141" t="s">
        <v>138</v>
      </c>
      <c r="AU91" s="141" t="s">
        <v>89</v>
      </c>
      <c r="AY91" s="16" t="s">
        <v>136</v>
      </c>
      <c r="BE91" s="142">
        <f>IF(N91="základní",J91,0)</f>
        <v>0</v>
      </c>
      <c r="BF91" s="142">
        <f>IF(N91="snížená",J91,0)</f>
        <v>0</v>
      </c>
      <c r="BG91" s="142">
        <f>IF(N91="zákl. přenesená",J91,0)</f>
        <v>0</v>
      </c>
      <c r="BH91" s="142">
        <f>IF(N91="sníž. přenesená",J91,0)</f>
        <v>0</v>
      </c>
      <c r="BI91" s="142">
        <f>IF(N91="nulová",J91,0)</f>
        <v>0</v>
      </c>
      <c r="BJ91" s="16" t="s">
        <v>87</v>
      </c>
      <c r="BK91" s="142">
        <f>ROUND(I91*H91,2)</f>
        <v>0</v>
      </c>
      <c r="BL91" s="16" t="s">
        <v>142</v>
      </c>
      <c r="BM91" s="141" t="s">
        <v>593</v>
      </c>
    </row>
    <row r="92" spans="2:65" s="12" customFormat="1" ht="11.25">
      <c r="B92" s="147"/>
      <c r="D92" s="148" t="s">
        <v>146</v>
      </c>
      <c r="E92" s="149" t="s">
        <v>3</v>
      </c>
      <c r="F92" s="150" t="s">
        <v>87</v>
      </c>
      <c r="H92" s="151">
        <v>1</v>
      </c>
      <c r="I92" s="152"/>
      <c r="L92" s="147"/>
      <c r="M92" s="153"/>
      <c r="T92" s="154"/>
      <c r="AT92" s="149" t="s">
        <v>146</v>
      </c>
      <c r="AU92" s="149" t="s">
        <v>89</v>
      </c>
      <c r="AV92" s="12" t="s">
        <v>89</v>
      </c>
      <c r="AW92" s="12" t="s">
        <v>41</v>
      </c>
      <c r="AX92" s="12" t="s">
        <v>87</v>
      </c>
      <c r="AY92" s="149" t="s">
        <v>136</v>
      </c>
    </row>
    <row r="93" spans="2:65" s="1" customFormat="1" ht="21.75" customHeight="1">
      <c r="B93" s="128"/>
      <c r="C93" s="129" t="s">
        <v>89</v>
      </c>
      <c r="D93" s="129" t="s">
        <v>138</v>
      </c>
      <c r="E93" s="130" t="s">
        <v>594</v>
      </c>
      <c r="F93" s="131" t="s">
        <v>595</v>
      </c>
      <c r="G93" s="132" t="s">
        <v>196</v>
      </c>
      <c r="H93" s="133">
        <v>9.9</v>
      </c>
      <c r="I93" s="134"/>
      <c r="J93" s="135">
        <f>ROUND(I93*H93,2)</f>
        <v>0</v>
      </c>
      <c r="K93" s="136"/>
      <c r="L93" s="32"/>
      <c r="M93" s="137" t="s">
        <v>3</v>
      </c>
      <c r="N93" s="138" t="s">
        <v>50</v>
      </c>
      <c r="P93" s="139">
        <f>O93*H93</f>
        <v>0</v>
      </c>
      <c r="Q93" s="139">
        <v>0</v>
      </c>
      <c r="R93" s="139">
        <f>Q93*H93</f>
        <v>0</v>
      </c>
      <c r="S93" s="139">
        <v>0</v>
      </c>
      <c r="T93" s="140">
        <f>S93*H93</f>
        <v>0</v>
      </c>
      <c r="AR93" s="141" t="s">
        <v>142</v>
      </c>
      <c r="AT93" s="141" t="s">
        <v>138</v>
      </c>
      <c r="AU93" s="141" t="s">
        <v>89</v>
      </c>
      <c r="AY93" s="16" t="s">
        <v>136</v>
      </c>
      <c r="BE93" s="142">
        <f>IF(N93="základní",J93,0)</f>
        <v>0</v>
      </c>
      <c r="BF93" s="142">
        <f>IF(N93="snížená",J93,0)</f>
        <v>0</v>
      </c>
      <c r="BG93" s="142">
        <f>IF(N93="zákl. přenesená",J93,0)</f>
        <v>0</v>
      </c>
      <c r="BH93" s="142">
        <f>IF(N93="sníž. přenesená",J93,0)</f>
        <v>0</v>
      </c>
      <c r="BI93" s="142">
        <f>IF(N93="nulová",J93,0)</f>
        <v>0</v>
      </c>
      <c r="BJ93" s="16" t="s">
        <v>87</v>
      </c>
      <c r="BK93" s="142">
        <f>ROUND(I93*H93,2)</f>
        <v>0</v>
      </c>
      <c r="BL93" s="16" t="s">
        <v>142</v>
      </c>
      <c r="BM93" s="141" t="s">
        <v>596</v>
      </c>
    </row>
    <row r="94" spans="2:65" s="1" customFormat="1" ht="11.25">
      <c r="B94" s="32"/>
      <c r="D94" s="143" t="s">
        <v>144</v>
      </c>
      <c r="F94" s="144" t="s">
        <v>597</v>
      </c>
      <c r="I94" s="145"/>
      <c r="L94" s="32"/>
      <c r="M94" s="146"/>
      <c r="T94" s="53"/>
      <c r="AT94" s="16" t="s">
        <v>144</v>
      </c>
      <c r="AU94" s="16" t="s">
        <v>89</v>
      </c>
    </row>
    <row r="95" spans="2:65" s="12" customFormat="1" ht="11.25">
      <c r="B95" s="147"/>
      <c r="D95" s="148" t="s">
        <v>146</v>
      </c>
      <c r="E95" s="149" t="s">
        <v>3</v>
      </c>
      <c r="F95" s="150" t="s">
        <v>598</v>
      </c>
      <c r="H95" s="151">
        <v>9.9</v>
      </c>
      <c r="I95" s="152"/>
      <c r="L95" s="147"/>
      <c r="M95" s="153"/>
      <c r="T95" s="154"/>
      <c r="AT95" s="149" t="s">
        <v>146</v>
      </c>
      <c r="AU95" s="149" t="s">
        <v>89</v>
      </c>
      <c r="AV95" s="12" t="s">
        <v>89</v>
      </c>
      <c r="AW95" s="12" t="s">
        <v>41</v>
      </c>
      <c r="AX95" s="12" t="s">
        <v>87</v>
      </c>
      <c r="AY95" s="149" t="s">
        <v>136</v>
      </c>
    </row>
    <row r="96" spans="2:65" s="1" customFormat="1" ht="24.2" customHeight="1">
      <c r="B96" s="128"/>
      <c r="C96" s="129" t="s">
        <v>154</v>
      </c>
      <c r="D96" s="129" t="s">
        <v>138</v>
      </c>
      <c r="E96" s="130" t="s">
        <v>599</v>
      </c>
      <c r="F96" s="131" t="s">
        <v>600</v>
      </c>
      <c r="G96" s="132" t="s">
        <v>196</v>
      </c>
      <c r="H96" s="133">
        <v>27.513000000000002</v>
      </c>
      <c r="I96" s="134"/>
      <c r="J96" s="135">
        <f>ROUND(I96*H96,2)</f>
        <v>0</v>
      </c>
      <c r="K96" s="136"/>
      <c r="L96" s="32"/>
      <c r="M96" s="137" t="s">
        <v>3</v>
      </c>
      <c r="N96" s="138" t="s">
        <v>50</v>
      </c>
      <c r="P96" s="139">
        <f>O96*H96</f>
        <v>0</v>
      </c>
      <c r="Q96" s="139">
        <v>0</v>
      </c>
      <c r="R96" s="139">
        <f>Q96*H96</f>
        <v>0</v>
      </c>
      <c r="S96" s="139">
        <v>0</v>
      </c>
      <c r="T96" s="140">
        <f>S96*H96</f>
        <v>0</v>
      </c>
      <c r="AR96" s="141" t="s">
        <v>142</v>
      </c>
      <c r="AT96" s="141" t="s">
        <v>138</v>
      </c>
      <c r="AU96" s="141" t="s">
        <v>89</v>
      </c>
      <c r="AY96" s="16" t="s">
        <v>136</v>
      </c>
      <c r="BE96" s="142">
        <f>IF(N96="základní",J96,0)</f>
        <v>0</v>
      </c>
      <c r="BF96" s="142">
        <f>IF(N96="snížená",J96,0)</f>
        <v>0</v>
      </c>
      <c r="BG96" s="142">
        <f>IF(N96="zákl. přenesená",J96,0)</f>
        <v>0</v>
      </c>
      <c r="BH96" s="142">
        <f>IF(N96="sníž. přenesená",J96,0)</f>
        <v>0</v>
      </c>
      <c r="BI96" s="142">
        <f>IF(N96="nulová",J96,0)</f>
        <v>0</v>
      </c>
      <c r="BJ96" s="16" t="s">
        <v>87</v>
      </c>
      <c r="BK96" s="142">
        <f>ROUND(I96*H96,2)</f>
        <v>0</v>
      </c>
      <c r="BL96" s="16" t="s">
        <v>142</v>
      </c>
      <c r="BM96" s="141" t="s">
        <v>601</v>
      </c>
    </row>
    <row r="97" spans="2:65" s="1" customFormat="1" ht="11.25">
      <c r="B97" s="32"/>
      <c r="D97" s="143" t="s">
        <v>144</v>
      </c>
      <c r="F97" s="144" t="s">
        <v>602</v>
      </c>
      <c r="I97" s="145"/>
      <c r="L97" s="32"/>
      <c r="M97" s="146"/>
      <c r="T97" s="53"/>
      <c r="AT97" s="16" t="s">
        <v>144</v>
      </c>
      <c r="AU97" s="16" t="s">
        <v>89</v>
      </c>
    </row>
    <row r="98" spans="2:65" s="12" customFormat="1" ht="11.25">
      <c r="B98" s="147"/>
      <c r="D98" s="148" t="s">
        <v>146</v>
      </c>
      <c r="E98" s="149" t="s">
        <v>3</v>
      </c>
      <c r="F98" s="150" t="s">
        <v>603</v>
      </c>
      <c r="H98" s="151">
        <v>2.6880000000000002</v>
      </c>
      <c r="I98" s="152"/>
      <c r="L98" s="147"/>
      <c r="M98" s="153"/>
      <c r="T98" s="154"/>
      <c r="AT98" s="149" t="s">
        <v>146</v>
      </c>
      <c r="AU98" s="149" t="s">
        <v>89</v>
      </c>
      <c r="AV98" s="12" t="s">
        <v>89</v>
      </c>
      <c r="AW98" s="12" t="s">
        <v>41</v>
      </c>
      <c r="AX98" s="12" t="s">
        <v>79</v>
      </c>
      <c r="AY98" s="149" t="s">
        <v>136</v>
      </c>
    </row>
    <row r="99" spans="2:65" s="12" customFormat="1" ht="11.25">
      <c r="B99" s="147"/>
      <c r="D99" s="148" t="s">
        <v>146</v>
      </c>
      <c r="E99" s="149" t="s">
        <v>3</v>
      </c>
      <c r="F99" s="150" t="s">
        <v>604</v>
      </c>
      <c r="H99" s="151">
        <v>1.98</v>
      </c>
      <c r="I99" s="152"/>
      <c r="L99" s="147"/>
      <c r="M99" s="153"/>
      <c r="T99" s="154"/>
      <c r="AT99" s="149" t="s">
        <v>146</v>
      </c>
      <c r="AU99" s="149" t="s">
        <v>89</v>
      </c>
      <c r="AV99" s="12" t="s">
        <v>89</v>
      </c>
      <c r="AW99" s="12" t="s">
        <v>41</v>
      </c>
      <c r="AX99" s="12" t="s">
        <v>79</v>
      </c>
      <c r="AY99" s="149" t="s">
        <v>136</v>
      </c>
    </row>
    <row r="100" spans="2:65" s="12" customFormat="1" ht="11.25">
      <c r="B100" s="147"/>
      <c r="D100" s="148" t="s">
        <v>146</v>
      </c>
      <c r="E100" s="149" t="s">
        <v>3</v>
      </c>
      <c r="F100" s="150" t="s">
        <v>605</v>
      </c>
      <c r="H100" s="151">
        <v>0.52500000000000002</v>
      </c>
      <c r="I100" s="152"/>
      <c r="L100" s="147"/>
      <c r="M100" s="153"/>
      <c r="T100" s="154"/>
      <c r="AT100" s="149" t="s">
        <v>146</v>
      </c>
      <c r="AU100" s="149" t="s">
        <v>89</v>
      </c>
      <c r="AV100" s="12" t="s">
        <v>89</v>
      </c>
      <c r="AW100" s="12" t="s">
        <v>41</v>
      </c>
      <c r="AX100" s="12" t="s">
        <v>79</v>
      </c>
      <c r="AY100" s="149" t="s">
        <v>136</v>
      </c>
    </row>
    <row r="101" spans="2:65" s="12" customFormat="1" ht="11.25">
      <c r="B101" s="147"/>
      <c r="D101" s="148" t="s">
        <v>146</v>
      </c>
      <c r="E101" s="149" t="s">
        <v>3</v>
      </c>
      <c r="F101" s="150" t="s">
        <v>606</v>
      </c>
      <c r="H101" s="151">
        <v>22.32</v>
      </c>
      <c r="I101" s="152"/>
      <c r="L101" s="147"/>
      <c r="M101" s="153"/>
      <c r="T101" s="154"/>
      <c r="AT101" s="149" t="s">
        <v>146</v>
      </c>
      <c r="AU101" s="149" t="s">
        <v>89</v>
      </c>
      <c r="AV101" s="12" t="s">
        <v>89</v>
      </c>
      <c r="AW101" s="12" t="s">
        <v>41</v>
      </c>
      <c r="AX101" s="12" t="s">
        <v>79</v>
      </c>
      <c r="AY101" s="149" t="s">
        <v>136</v>
      </c>
    </row>
    <row r="102" spans="2:65" s="13" customFormat="1" ht="11.25">
      <c r="B102" s="155"/>
      <c r="D102" s="148" t="s">
        <v>146</v>
      </c>
      <c r="E102" s="156" t="s">
        <v>3</v>
      </c>
      <c r="F102" s="157" t="s">
        <v>206</v>
      </c>
      <c r="H102" s="158">
        <v>27.513000000000002</v>
      </c>
      <c r="I102" s="159"/>
      <c r="L102" s="155"/>
      <c r="M102" s="160"/>
      <c r="T102" s="161"/>
      <c r="AT102" s="156" t="s">
        <v>146</v>
      </c>
      <c r="AU102" s="156" t="s">
        <v>89</v>
      </c>
      <c r="AV102" s="13" t="s">
        <v>142</v>
      </c>
      <c r="AW102" s="13" t="s">
        <v>41</v>
      </c>
      <c r="AX102" s="13" t="s">
        <v>87</v>
      </c>
      <c r="AY102" s="156" t="s">
        <v>136</v>
      </c>
    </row>
    <row r="103" spans="2:65" s="1" customFormat="1" ht="16.5" customHeight="1">
      <c r="B103" s="128"/>
      <c r="C103" s="129" t="s">
        <v>142</v>
      </c>
      <c r="D103" s="129" t="s">
        <v>138</v>
      </c>
      <c r="E103" s="130" t="s">
        <v>212</v>
      </c>
      <c r="F103" s="131" t="s">
        <v>213</v>
      </c>
      <c r="G103" s="132" t="s">
        <v>196</v>
      </c>
      <c r="H103" s="133">
        <v>37.412999999999997</v>
      </c>
      <c r="I103" s="134"/>
      <c r="J103" s="135">
        <f>ROUND(I103*H103,2)</f>
        <v>0</v>
      </c>
      <c r="K103" s="136"/>
      <c r="L103" s="32"/>
      <c r="M103" s="137" t="s">
        <v>3</v>
      </c>
      <c r="N103" s="138" t="s">
        <v>50</v>
      </c>
      <c r="P103" s="139">
        <f>O103*H103</f>
        <v>0</v>
      </c>
      <c r="Q103" s="139">
        <v>0</v>
      </c>
      <c r="R103" s="139">
        <f>Q103*H103</f>
        <v>0</v>
      </c>
      <c r="S103" s="139">
        <v>0</v>
      </c>
      <c r="T103" s="140">
        <f>S103*H103</f>
        <v>0</v>
      </c>
      <c r="AR103" s="141" t="s">
        <v>142</v>
      </c>
      <c r="AT103" s="141" t="s">
        <v>138</v>
      </c>
      <c r="AU103" s="141" t="s">
        <v>89</v>
      </c>
      <c r="AY103" s="16" t="s">
        <v>136</v>
      </c>
      <c r="BE103" s="142">
        <f>IF(N103="základní",J103,0)</f>
        <v>0</v>
      </c>
      <c r="BF103" s="142">
        <f>IF(N103="snížená",J103,0)</f>
        <v>0</v>
      </c>
      <c r="BG103" s="142">
        <f>IF(N103="zákl. přenesená",J103,0)</f>
        <v>0</v>
      </c>
      <c r="BH103" s="142">
        <f>IF(N103="sníž. přenesená",J103,0)</f>
        <v>0</v>
      </c>
      <c r="BI103" s="142">
        <f>IF(N103="nulová",J103,0)</f>
        <v>0</v>
      </c>
      <c r="BJ103" s="16" t="s">
        <v>87</v>
      </c>
      <c r="BK103" s="142">
        <f>ROUND(I103*H103,2)</f>
        <v>0</v>
      </c>
      <c r="BL103" s="16" t="s">
        <v>142</v>
      </c>
      <c r="BM103" s="141" t="s">
        <v>607</v>
      </c>
    </row>
    <row r="104" spans="2:65" s="1" customFormat="1" ht="11.25">
      <c r="B104" s="32"/>
      <c r="D104" s="143" t="s">
        <v>144</v>
      </c>
      <c r="F104" s="144" t="s">
        <v>215</v>
      </c>
      <c r="I104" s="145"/>
      <c r="L104" s="32"/>
      <c r="M104" s="146"/>
      <c r="T104" s="53"/>
      <c r="AT104" s="16" t="s">
        <v>144</v>
      </c>
      <c r="AU104" s="16" t="s">
        <v>89</v>
      </c>
    </row>
    <row r="105" spans="2:65" s="12" customFormat="1" ht="11.25">
      <c r="B105" s="147"/>
      <c r="D105" s="148" t="s">
        <v>146</v>
      </c>
      <c r="E105" s="149" t="s">
        <v>3</v>
      </c>
      <c r="F105" s="150" t="s">
        <v>608</v>
      </c>
      <c r="H105" s="151">
        <v>37.412999999999997</v>
      </c>
      <c r="I105" s="152"/>
      <c r="L105" s="147"/>
      <c r="M105" s="153"/>
      <c r="T105" s="154"/>
      <c r="AT105" s="149" t="s">
        <v>146</v>
      </c>
      <c r="AU105" s="149" t="s">
        <v>89</v>
      </c>
      <c r="AV105" s="12" t="s">
        <v>89</v>
      </c>
      <c r="AW105" s="12" t="s">
        <v>41</v>
      </c>
      <c r="AX105" s="12" t="s">
        <v>87</v>
      </c>
      <c r="AY105" s="149" t="s">
        <v>136</v>
      </c>
    </row>
    <row r="106" spans="2:65" s="1" customFormat="1" ht="24.2" customHeight="1">
      <c r="B106" s="128"/>
      <c r="C106" s="129" t="s">
        <v>162</v>
      </c>
      <c r="D106" s="129" t="s">
        <v>138</v>
      </c>
      <c r="E106" s="130" t="s">
        <v>218</v>
      </c>
      <c r="F106" s="131" t="s">
        <v>219</v>
      </c>
      <c r="G106" s="132" t="s">
        <v>196</v>
      </c>
      <c r="H106" s="133">
        <v>37.412999999999997</v>
      </c>
      <c r="I106" s="134"/>
      <c r="J106" s="135">
        <f>ROUND(I106*H106,2)</f>
        <v>0</v>
      </c>
      <c r="K106" s="136"/>
      <c r="L106" s="32"/>
      <c r="M106" s="137" t="s">
        <v>3</v>
      </c>
      <c r="N106" s="138" t="s">
        <v>50</v>
      </c>
      <c r="P106" s="139">
        <f>O106*H106</f>
        <v>0</v>
      </c>
      <c r="Q106" s="139">
        <v>0</v>
      </c>
      <c r="R106" s="139">
        <f>Q106*H106</f>
        <v>0</v>
      </c>
      <c r="S106" s="139">
        <v>0</v>
      </c>
      <c r="T106" s="140">
        <f>S106*H106</f>
        <v>0</v>
      </c>
      <c r="AR106" s="141" t="s">
        <v>142</v>
      </c>
      <c r="AT106" s="141" t="s">
        <v>138</v>
      </c>
      <c r="AU106" s="141" t="s">
        <v>89</v>
      </c>
      <c r="AY106" s="16" t="s">
        <v>136</v>
      </c>
      <c r="BE106" s="142">
        <f>IF(N106="základní",J106,0)</f>
        <v>0</v>
      </c>
      <c r="BF106" s="142">
        <f>IF(N106="snížená",J106,0)</f>
        <v>0</v>
      </c>
      <c r="BG106" s="142">
        <f>IF(N106="zákl. přenesená",J106,0)</f>
        <v>0</v>
      </c>
      <c r="BH106" s="142">
        <f>IF(N106="sníž. přenesená",J106,0)</f>
        <v>0</v>
      </c>
      <c r="BI106" s="142">
        <f>IF(N106="nulová",J106,0)</f>
        <v>0</v>
      </c>
      <c r="BJ106" s="16" t="s">
        <v>87</v>
      </c>
      <c r="BK106" s="142">
        <f>ROUND(I106*H106,2)</f>
        <v>0</v>
      </c>
      <c r="BL106" s="16" t="s">
        <v>142</v>
      </c>
      <c r="BM106" s="141" t="s">
        <v>609</v>
      </c>
    </row>
    <row r="107" spans="2:65" s="1" customFormat="1" ht="11.25">
      <c r="B107" s="32"/>
      <c r="D107" s="143" t="s">
        <v>144</v>
      </c>
      <c r="F107" s="144" t="s">
        <v>221</v>
      </c>
      <c r="I107" s="145"/>
      <c r="L107" s="32"/>
      <c r="M107" s="146"/>
      <c r="T107" s="53"/>
      <c r="AT107" s="16" t="s">
        <v>144</v>
      </c>
      <c r="AU107" s="16" t="s">
        <v>89</v>
      </c>
    </row>
    <row r="108" spans="2:65" s="12" customFormat="1" ht="11.25">
      <c r="B108" s="147"/>
      <c r="D108" s="148" t="s">
        <v>146</v>
      </c>
      <c r="E108" s="149" t="s">
        <v>3</v>
      </c>
      <c r="F108" s="150" t="s">
        <v>610</v>
      </c>
      <c r="H108" s="151">
        <v>37.412999999999997</v>
      </c>
      <c r="I108" s="152"/>
      <c r="L108" s="147"/>
      <c r="M108" s="153"/>
      <c r="T108" s="154"/>
      <c r="AT108" s="149" t="s">
        <v>146</v>
      </c>
      <c r="AU108" s="149" t="s">
        <v>89</v>
      </c>
      <c r="AV108" s="12" t="s">
        <v>89</v>
      </c>
      <c r="AW108" s="12" t="s">
        <v>41</v>
      </c>
      <c r="AX108" s="12" t="s">
        <v>87</v>
      </c>
      <c r="AY108" s="149" t="s">
        <v>136</v>
      </c>
    </row>
    <row r="109" spans="2:65" s="1" customFormat="1" ht="16.5" customHeight="1">
      <c r="B109" s="128"/>
      <c r="C109" s="129" t="s">
        <v>168</v>
      </c>
      <c r="D109" s="129" t="s">
        <v>138</v>
      </c>
      <c r="E109" s="130" t="s">
        <v>245</v>
      </c>
      <c r="F109" s="131" t="s">
        <v>442</v>
      </c>
      <c r="G109" s="132" t="s">
        <v>247</v>
      </c>
      <c r="H109" s="133">
        <v>67.343000000000004</v>
      </c>
      <c r="I109" s="134"/>
      <c r="J109" s="135">
        <f>ROUND(I109*H109,2)</f>
        <v>0</v>
      </c>
      <c r="K109" s="136"/>
      <c r="L109" s="32"/>
      <c r="M109" s="137" t="s">
        <v>3</v>
      </c>
      <c r="N109" s="138" t="s">
        <v>50</v>
      </c>
      <c r="P109" s="139">
        <f>O109*H109</f>
        <v>0</v>
      </c>
      <c r="Q109" s="139">
        <v>0</v>
      </c>
      <c r="R109" s="139">
        <f>Q109*H109</f>
        <v>0</v>
      </c>
      <c r="S109" s="139">
        <v>0</v>
      </c>
      <c r="T109" s="140">
        <f>S109*H109</f>
        <v>0</v>
      </c>
      <c r="AR109" s="141" t="s">
        <v>142</v>
      </c>
      <c r="AT109" s="141" t="s">
        <v>138</v>
      </c>
      <c r="AU109" s="141" t="s">
        <v>89</v>
      </c>
      <c r="AY109" s="16" t="s">
        <v>136</v>
      </c>
      <c r="BE109" s="142">
        <f>IF(N109="základní",J109,0)</f>
        <v>0</v>
      </c>
      <c r="BF109" s="142">
        <f>IF(N109="snížená",J109,0)</f>
        <v>0</v>
      </c>
      <c r="BG109" s="142">
        <f>IF(N109="zákl. přenesená",J109,0)</f>
        <v>0</v>
      </c>
      <c r="BH109" s="142">
        <f>IF(N109="sníž. přenesená",J109,0)</f>
        <v>0</v>
      </c>
      <c r="BI109" s="142">
        <f>IF(N109="nulová",J109,0)</f>
        <v>0</v>
      </c>
      <c r="BJ109" s="16" t="s">
        <v>87</v>
      </c>
      <c r="BK109" s="142">
        <f>ROUND(I109*H109,2)</f>
        <v>0</v>
      </c>
      <c r="BL109" s="16" t="s">
        <v>142</v>
      </c>
      <c r="BM109" s="141" t="s">
        <v>611</v>
      </c>
    </row>
    <row r="110" spans="2:65" s="12" customFormat="1" ht="11.25">
      <c r="B110" s="147"/>
      <c r="D110" s="148" t="s">
        <v>146</v>
      </c>
      <c r="E110" s="149" t="s">
        <v>3</v>
      </c>
      <c r="F110" s="150" t="s">
        <v>612</v>
      </c>
      <c r="H110" s="151">
        <v>67.343000000000004</v>
      </c>
      <c r="I110" s="152"/>
      <c r="L110" s="147"/>
      <c r="M110" s="153"/>
      <c r="T110" s="154"/>
      <c r="AT110" s="149" t="s">
        <v>146</v>
      </c>
      <c r="AU110" s="149" t="s">
        <v>89</v>
      </c>
      <c r="AV110" s="12" t="s">
        <v>89</v>
      </c>
      <c r="AW110" s="12" t="s">
        <v>41</v>
      </c>
      <c r="AX110" s="12" t="s">
        <v>87</v>
      </c>
      <c r="AY110" s="149" t="s">
        <v>136</v>
      </c>
    </row>
    <row r="111" spans="2:65" s="1" customFormat="1" ht="21.75" customHeight="1">
      <c r="B111" s="128"/>
      <c r="C111" s="129" t="s">
        <v>173</v>
      </c>
      <c r="D111" s="129" t="s">
        <v>138</v>
      </c>
      <c r="E111" s="130" t="s">
        <v>264</v>
      </c>
      <c r="F111" s="131" t="s">
        <v>265</v>
      </c>
      <c r="G111" s="132" t="s">
        <v>141</v>
      </c>
      <c r="H111" s="133">
        <v>31</v>
      </c>
      <c r="I111" s="134"/>
      <c r="J111" s="135">
        <f>ROUND(I111*H111,2)</f>
        <v>0</v>
      </c>
      <c r="K111" s="136"/>
      <c r="L111" s="32"/>
      <c r="M111" s="137" t="s">
        <v>3</v>
      </c>
      <c r="N111" s="138" t="s">
        <v>50</v>
      </c>
      <c r="P111" s="139">
        <f>O111*H111</f>
        <v>0</v>
      </c>
      <c r="Q111" s="139">
        <v>0</v>
      </c>
      <c r="R111" s="139">
        <f>Q111*H111</f>
        <v>0</v>
      </c>
      <c r="S111" s="139">
        <v>0</v>
      </c>
      <c r="T111" s="140">
        <f>S111*H111</f>
        <v>0</v>
      </c>
      <c r="AR111" s="141" t="s">
        <v>142</v>
      </c>
      <c r="AT111" s="141" t="s">
        <v>138</v>
      </c>
      <c r="AU111" s="141" t="s">
        <v>89</v>
      </c>
      <c r="AY111" s="16" t="s">
        <v>136</v>
      </c>
      <c r="BE111" s="142">
        <f>IF(N111="základní",J111,0)</f>
        <v>0</v>
      </c>
      <c r="BF111" s="142">
        <f>IF(N111="snížená",J111,0)</f>
        <v>0</v>
      </c>
      <c r="BG111" s="142">
        <f>IF(N111="zákl. přenesená",J111,0)</f>
        <v>0</v>
      </c>
      <c r="BH111" s="142">
        <f>IF(N111="sníž. přenesená",J111,0)</f>
        <v>0</v>
      </c>
      <c r="BI111" s="142">
        <f>IF(N111="nulová",J111,0)</f>
        <v>0</v>
      </c>
      <c r="BJ111" s="16" t="s">
        <v>87</v>
      </c>
      <c r="BK111" s="142">
        <f>ROUND(I111*H111,2)</f>
        <v>0</v>
      </c>
      <c r="BL111" s="16" t="s">
        <v>142</v>
      </c>
      <c r="BM111" s="141" t="s">
        <v>613</v>
      </c>
    </row>
    <row r="112" spans="2:65" s="1" customFormat="1" ht="11.25">
      <c r="B112" s="32"/>
      <c r="D112" s="143" t="s">
        <v>144</v>
      </c>
      <c r="F112" s="144" t="s">
        <v>267</v>
      </c>
      <c r="I112" s="145"/>
      <c r="L112" s="32"/>
      <c r="M112" s="146"/>
      <c r="T112" s="53"/>
      <c r="AT112" s="16" t="s">
        <v>144</v>
      </c>
      <c r="AU112" s="16" t="s">
        <v>89</v>
      </c>
    </row>
    <row r="113" spans="2:65" s="12" customFormat="1" ht="11.25">
      <c r="B113" s="147"/>
      <c r="D113" s="148" t="s">
        <v>146</v>
      </c>
      <c r="E113" s="149" t="s">
        <v>3</v>
      </c>
      <c r="F113" s="150" t="s">
        <v>614</v>
      </c>
      <c r="H113" s="151">
        <v>31</v>
      </c>
      <c r="I113" s="152"/>
      <c r="L113" s="147"/>
      <c r="M113" s="153"/>
      <c r="T113" s="154"/>
      <c r="AT113" s="149" t="s">
        <v>146</v>
      </c>
      <c r="AU113" s="149" t="s">
        <v>89</v>
      </c>
      <c r="AV113" s="12" t="s">
        <v>89</v>
      </c>
      <c r="AW113" s="12" t="s">
        <v>41</v>
      </c>
      <c r="AX113" s="12" t="s">
        <v>87</v>
      </c>
      <c r="AY113" s="149" t="s">
        <v>136</v>
      </c>
    </row>
    <row r="114" spans="2:65" s="11" customFormat="1" ht="22.9" customHeight="1">
      <c r="B114" s="116"/>
      <c r="D114" s="117" t="s">
        <v>78</v>
      </c>
      <c r="E114" s="126" t="s">
        <v>154</v>
      </c>
      <c r="F114" s="126" t="s">
        <v>445</v>
      </c>
      <c r="I114" s="119"/>
      <c r="J114" s="127">
        <f>BK114</f>
        <v>0</v>
      </c>
      <c r="L114" s="116"/>
      <c r="M114" s="121"/>
      <c r="P114" s="122">
        <f>SUM(P115:P152)</f>
        <v>0</v>
      </c>
      <c r="R114" s="122">
        <f>SUM(R115:R152)</f>
        <v>15.31114618</v>
      </c>
      <c r="T114" s="123">
        <f>SUM(T115:T152)</f>
        <v>0</v>
      </c>
      <c r="AR114" s="117" t="s">
        <v>87</v>
      </c>
      <c r="AT114" s="124" t="s">
        <v>78</v>
      </c>
      <c r="AU114" s="124" t="s">
        <v>87</v>
      </c>
      <c r="AY114" s="117" t="s">
        <v>136</v>
      </c>
      <c r="BK114" s="125">
        <f>SUM(BK115:BK152)</f>
        <v>0</v>
      </c>
    </row>
    <row r="115" spans="2:65" s="1" customFormat="1" ht="16.5" customHeight="1">
      <c r="B115" s="128"/>
      <c r="C115" s="162" t="s">
        <v>178</v>
      </c>
      <c r="D115" s="162" t="s">
        <v>257</v>
      </c>
      <c r="E115" s="163" t="s">
        <v>615</v>
      </c>
      <c r="F115" s="164" t="s">
        <v>616</v>
      </c>
      <c r="G115" s="165" t="s">
        <v>247</v>
      </c>
      <c r="H115" s="166">
        <v>9.7000000000000003E-2</v>
      </c>
      <c r="I115" s="167"/>
      <c r="J115" s="168">
        <f>ROUND(I115*H115,2)</f>
        <v>0</v>
      </c>
      <c r="K115" s="169"/>
      <c r="L115" s="170"/>
      <c r="M115" s="171" t="s">
        <v>3</v>
      </c>
      <c r="N115" s="172" t="s">
        <v>50</v>
      </c>
      <c r="P115" s="139">
        <f>O115*H115</f>
        <v>0</v>
      </c>
      <c r="Q115" s="139">
        <v>1</v>
      </c>
      <c r="R115" s="139">
        <f>Q115*H115</f>
        <v>9.7000000000000003E-2</v>
      </c>
      <c r="S115" s="139">
        <v>0</v>
      </c>
      <c r="T115" s="140">
        <f>S115*H115</f>
        <v>0</v>
      </c>
      <c r="AR115" s="141" t="s">
        <v>178</v>
      </c>
      <c r="AT115" s="141" t="s">
        <v>257</v>
      </c>
      <c r="AU115" s="141" t="s">
        <v>89</v>
      </c>
      <c r="AY115" s="16" t="s">
        <v>136</v>
      </c>
      <c r="BE115" s="142">
        <f>IF(N115="základní",J115,0)</f>
        <v>0</v>
      </c>
      <c r="BF115" s="142">
        <f>IF(N115="snížená",J115,0)</f>
        <v>0</v>
      </c>
      <c r="BG115" s="142">
        <f>IF(N115="zákl. přenesená",J115,0)</f>
        <v>0</v>
      </c>
      <c r="BH115" s="142">
        <f>IF(N115="sníž. přenesená",J115,0)</f>
        <v>0</v>
      </c>
      <c r="BI115" s="142">
        <f>IF(N115="nulová",J115,0)</f>
        <v>0</v>
      </c>
      <c r="BJ115" s="16" t="s">
        <v>87</v>
      </c>
      <c r="BK115" s="142">
        <f>ROUND(I115*H115,2)</f>
        <v>0</v>
      </c>
      <c r="BL115" s="16" t="s">
        <v>142</v>
      </c>
      <c r="BM115" s="141" t="s">
        <v>617</v>
      </c>
    </row>
    <row r="116" spans="2:65" s="12" customFormat="1" ht="11.25">
      <c r="B116" s="147"/>
      <c r="D116" s="148" t="s">
        <v>146</v>
      </c>
      <c r="E116" s="149" t="s">
        <v>3</v>
      </c>
      <c r="F116" s="150" t="s">
        <v>618</v>
      </c>
      <c r="H116" s="151">
        <v>9.7000000000000003E-2</v>
      </c>
      <c r="I116" s="152"/>
      <c r="L116" s="147"/>
      <c r="M116" s="153"/>
      <c r="T116" s="154"/>
      <c r="AT116" s="149" t="s">
        <v>146</v>
      </c>
      <c r="AU116" s="149" t="s">
        <v>89</v>
      </c>
      <c r="AV116" s="12" t="s">
        <v>89</v>
      </c>
      <c r="AW116" s="12" t="s">
        <v>41</v>
      </c>
      <c r="AX116" s="12" t="s">
        <v>87</v>
      </c>
      <c r="AY116" s="149" t="s">
        <v>136</v>
      </c>
    </row>
    <row r="117" spans="2:65" s="1" customFormat="1" ht="16.5" customHeight="1">
      <c r="B117" s="128"/>
      <c r="C117" s="162" t="s">
        <v>184</v>
      </c>
      <c r="D117" s="162" t="s">
        <v>257</v>
      </c>
      <c r="E117" s="163" t="s">
        <v>450</v>
      </c>
      <c r="F117" s="164" t="s">
        <v>451</v>
      </c>
      <c r="G117" s="165" t="s">
        <v>452</v>
      </c>
      <c r="H117" s="166">
        <v>25.047999999999998</v>
      </c>
      <c r="I117" s="167"/>
      <c r="J117" s="168">
        <f>ROUND(I117*H117,2)</f>
        <v>0</v>
      </c>
      <c r="K117" s="169"/>
      <c r="L117" s="170"/>
      <c r="M117" s="171" t="s">
        <v>3</v>
      </c>
      <c r="N117" s="172" t="s">
        <v>50</v>
      </c>
      <c r="P117" s="139">
        <f>O117*H117</f>
        <v>0</v>
      </c>
      <c r="Q117" s="139">
        <v>1E-3</v>
      </c>
      <c r="R117" s="139">
        <f>Q117*H117</f>
        <v>2.5047999999999997E-2</v>
      </c>
      <c r="S117" s="139">
        <v>0</v>
      </c>
      <c r="T117" s="140">
        <f>S117*H117</f>
        <v>0</v>
      </c>
      <c r="AR117" s="141" t="s">
        <v>178</v>
      </c>
      <c r="AT117" s="141" t="s">
        <v>257</v>
      </c>
      <c r="AU117" s="141" t="s">
        <v>89</v>
      </c>
      <c r="AY117" s="16" t="s">
        <v>136</v>
      </c>
      <c r="BE117" s="142">
        <f>IF(N117="základní",J117,0)</f>
        <v>0</v>
      </c>
      <c r="BF117" s="142">
        <f>IF(N117="snížená",J117,0)</f>
        <v>0</v>
      </c>
      <c r="BG117" s="142">
        <f>IF(N117="zákl. přenesená",J117,0)</f>
        <v>0</v>
      </c>
      <c r="BH117" s="142">
        <f>IF(N117="sníž. přenesená",J117,0)</f>
        <v>0</v>
      </c>
      <c r="BI117" s="142">
        <f>IF(N117="nulová",J117,0)</f>
        <v>0</v>
      </c>
      <c r="BJ117" s="16" t="s">
        <v>87</v>
      </c>
      <c r="BK117" s="142">
        <f>ROUND(I117*H117,2)</f>
        <v>0</v>
      </c>
      <c r="BL117" s="16" t="s">
        <v>142</v>
      </c>
      <c r="BM117" s="141" t="s">
        <v>619</v>
      </c>
    </row>
    <row r="118" spans="2:65" s="12" customFormat="1" ht="11.25">
      <c r="B118" s="147"/>
      <c r="D118" s="148" t="s">
        <v>146</v>
      </c>
      <c r="E118" s="149" t="s">
        <v>3</v>
      </c>
      <c r="F118" s="150" t="s">
        <v>620</v>
      </c>
      <c r="H118" s="151">
        <v>25.047999999999998</v>
      </c>
      <c r="I118" s="152"/>
      <c r="L118" s="147"/>
      <c r="M118" s="153"/>
      <c r="T118" s="154"/>
      <c r="AT118" s="149" t="s">
        <v>146</v>
      </c>
      <c r="AU118" s="149" t="s">
        <v>89</v>
      </c>
      <c r="AV118" s="12" t="s">
        <v>89</v>
      </c>
      <c r="AW118" s="12" t="s">
        <v>41</v>
      </c>
      <c r="AX118" s="12" t="s">
        <v>87</v>
      </c>
      <c r="AY118" s="149" t="s">
        <v>136</v>
      </c>
    </row>
    <row r="119" spans="2:65" s="1" customFormat="1" ht="24.2" customHeight="1">
      <c r="B119" s="128"/>
      <c r="C119" s="129" t="s">
        <v>167</v>
      </c>
      <c r="D119" s="129" t="s">
        <v>138</v>
      </c>
      <c r="E119" s="130" t="s">
        <v>621</v>
      </c>
      <c r="F119" s="131" t="s">
        <v>622</v>
      </c>
      <c r="G119" s="132" t="s">
        <v>247</v>
      </c>
      <c r="H119" s="133">
        <v>8.7999999999999995E-2</v>
      </c>
      <c r="I119" s="134"/>
      <c r="J119" s="135">
        <f>ROUND(I119*H119,2)</f>
        <v>0</v>
      </c>
      <c r="K119" s="136"/>
      <c r="L119" s="32"/>
      <c r="M119" s="137" t="s">
        <v>3</v>
      </c>
      <c r="N119" s="138" t="s">
        <v>50</v>
      </c>
      <c r="P119" s="139">
        <f>O119*H119</f>
        <v>0</v>
      </c>
      <c r="Q119" s="139">
        <v>1.9539999999999998E-2</v>
      </c>
      <c r="R119" s="139">
        <f>Q119*H119</f>
        <v>1.7195199999999998E-3</v>
      </c>
      <c r="S119" s="139">
        <v>0</v>
      </c>
      <c r="T119" s="140">
        <f>S119*H119</f>
        <v>0</v>
      </c>
      <c r="AR119" s="141" t="s">
        <v>142</v>
      </c>
      <c r="AT119" s="141" t="s">
        <v>138</v>
      </c>
      <c r="AU119" s="141" t="s">
        <v>89</v>
      </c>
      <c r="AY119" s="16" t="s">
        <v>136</v>
      </c>
      <c r="BE119" s="142">
        <f>IF(N119="základní",J119,0)</f>
        <v>0</v>
      </c>
      <c r="BF119" s="142">
        <f>IF(N119="snížená",J119,0)</f>
        <v>0</v>
      </c>
      <c r="BG119" s="142">
        <f>IF(N119="zákl. přenesená",J119,0)</f>
        <v>0</v>
      </c>
      <c r="BH119" s="142">
        <f>IF(N119="sníž. přenesená",J119,0)</f>
        <v>0</v>
      </c>
      <c r="BI119" s="142">
        <f>IF(N119="nulová",J119,0)</f>
        <v>0</v>
      </c>
      <c r="BJ119" s="16" t="s">
        <v>87</v>
      </c>
      <c r="BK119" s="142">
        <f>ROUND(I119*H119,2)</f>
        <v>0</v>
      </c>
      <c r="BL119" s="16" t="s">
        <v>142</v>
      </c>
      <c r="BM119" s="141" t="s">
        <v>623</v>
      </c>
    </row>
    <row r="120" spans="2:65" s="1" customFormat="1" ht="11.25">
      <c r="B120" s="32"/>
      <c r="D120" s="143" t="s">
        <v>144</v>
      </c>
      <c r="F120" s="144" t="s">
        <v>624</v>
      </c>
      <c r="I120" s="145"/>
      <c r="L120" s="32"/>
      <c r="M120" s="146"/>
      <c r="T120" s="53"/>
      <c r="AT120" s="16" t="s">
        <v>144</v>
      </c>
      <c r="AU120" s="16" t="s">
        <v>89</v>
      </c>
    </row>
    <row r="121" spans="2:65" s="12" customFormat="1" ht="11.25">
      <c r="B121" s="147"/>
      <c r="D121" s="148" t="s">
        <v>146</v>
      </c>
      <c r="E121" s="149" t="s">
        <v>3</v>
      </c>
      <c r="F121" s="150" t="s">
        <v>625</v>
      </c>
      <c r="H121" s="151">
        <v>8.7999999999999995E-2</v>
      </c>
      <c r="I121" s="152"/>
      <c r="L121" s="147"/>
      <c r="M121" s="153"/>
      <c r="T121" s="154"/>
      <c r="AT121" s="149" t="s">
        <v>146</v>
      </c>
      <c r="AU121" s="149" t="s">
        <v>89</v>
      </c>
      <c r="AV121" s="12" t="s">
        <v>89</v>
      </c>
      <c r="AW121" s="12" t="s">
        <v>41</v>
      </c>
      <c r="AX121" s="12" t="s">
        <v>87</v>
      </c>
      <c r="AY121" s="149" t="s">
        <v>136</v>
      </c>
    </row>
    <row r="122" spans="2:65" s="1" customFormat="1" ht="37.9" customHeight="1">
      <c r="B122" s="128"/>
      <c r="C122" s="129" t="s">
        <v>153</v>
      </c>
      <c r="D122" s="129" t="s">
        <v>138</v>
      </c>
      <c r="E122" s="130" t="s">
        <v>465</v>
      </c>
      <c r="F122" s="131" t="s">
        <v>466</v>
      </c>
      <c r="G122" s="132" t="s">
        <v>196</v>
      </c>
      <c r="H122" s="133">
        <v>3.2130000000000001</v>
      </c>
      <c r="I122" s="134"/>
      <c r="J122" s="135">
        <f>ROUND(I122*H122,2)</f>
        <v>0</v>
      </c>
      <c r="K122" s="136"/>
      <c r="L122" s="32"/>
      <c r="M122" s="137" t="s">
        <v>3</v>
      </c>
      <c r="N122" s="138" t="s">
        <v>50</v>
      </c>
      <c r="P122" s="139">
        <f>O122*H122</f>
        <v>0</v>
      </c>
      <c r="Q122" s="139">
        <v>2.7919499999999999</v>
      </c>
      <c r="R122" s="139">
        <f>Q122*H122</f>
        <v>8.9705353500000005</v>
      </c>
      <c r="S122" s="139">
        <v>0</v>
      </c>
      <c r="T122" s="140">
        <f>S122*H122</f>
        <v>0</v>
      </c>
      <c r="AR122" s="141" t="s">
        <v>142</v>
      </c>
      <c r="AT122" s="141" t="s">
        <v>138</v>
      </c>
      <c r="AU122" s="141" t="s">
        <v>89</v>
      </c>
      <c r="AY122" s="16" t="s">
        <v>136</v>
      </c>
      <c r="BE122" s="142">
        <f>IF(N122="základní",J122,0)</f>
        <v>0</v>
      </c>
      <c r="BF122" s="142">
        <f>IF(N122="snížená",J122,0)</f>
        <v>0</v>
      </c>
      <c r="BG122" s="142">
        <f>IF(N122="zákl. přenesená",J122,0)</f>
        <v>0</v>
      </c>
      <c r="BH122" s="142">
        <f>IF(N122="sníž. přenesená",J122,0)</f>
        <v>0</v>
      </c>
      <c r="BI122" s="142">
        <f>IF(N122="nulová",J122,0)</f>
        <v>0</v>
      </c>
      <c r="BJ122" s="16" t="s">
        <v>87</v>
      </c>
      <c r="BK122" s="142">
        <f>ROUND(I122*H122,2)</f>
        <v>0</v>
      </c>
      <c r="BL122" s="16" t="s">
        <v>142</v>
      </c>
      <c r="BM122" s="141" t="s">
        <v>626</v>
      </c>
    </row>
    <row r="123" spans="2:65" s="1" customFormat="1" ht="11.25">
      <c r="B123" s="32"/>
      <c r="D123" s="143" t="s">
        <v>144</v>
      </c>
      <c r="F123" s="144" t="s">
        <v>468</v>
      </c>
      <c r="I123" s="145"/>
      <c r="L123" s="32"/>
      <c r="M123" s="146"/>
      <c r="T123" s="53"/>
      <c r="AT123" s="16" t="s">
        <v>144</v>
      </c>
      <c r="AU123" s="16" t="s">
        <v>89</v>
      </c>
    </row>
    <row r="124" spans="2:65" s="12" customFormat="1" ht="11.25">
      <c r="B124" s="147"/>
      <c r="D124" s="148" t="s">
        <v>146</v>
      </c>
      <c r="E124" s="149" t="s">
        <v>3</v>
      </c>
      <c r="F124" s="150" t="s">
        <v>627</v>
      </c>
      <c r="H124" s="151">
        <v>0.52500000000000002</v>
      </c>
      <c r="I124" s="152"/>
      <c r="L124" s="147"/>
      <c r="M124" s="153"/>
      <c r="T124" s="154"/>
      <c r="AT124" s="149" t="s">
        <v>146</v>
      </c>
      <c r="AU124" s="149" t="s">
        <v>89</v>
      </c>
      <c r="AV124" s="12" t="s">
        <v>89</v>
      </c>
      <c r="AW124" s="12" t="s">
        <v>41</v>
      </c>
      <c r="AX124" s="12" t="s">
        <v>79</v>
      </c>
      <c r="AY124" s="149" t="s">
        <v>136</v>
      </c>
    </row>
    <row r="125" spans="2:65" s="12" customFormat="1" ht="11.25">
      <c r="B125" s="147"/>
      <c r="D125" s="148" t="s">
        <v>146</v>
      </c>
      <c r="E125" s="149" t="s">
        <v>3</v>
      </c>
      <c r="F125" s="150" t="s">
        <v>603</v>
      </c>
      <c r="H125" s="151">
        <v>2.6880000000000002</v>
      </c>
      <c r="I125" s="152"/>
      <c r="L125" s="147"/>
      <c r="M125" s="153"/>
      <c r="T125" s="154"/>
      <c r="AT125" s="149" t="s">
        <v>146</v>
      </c>
      <c r="AU125" s="149" t="s">
        <v>89</v>
      </c>
      <c r="AV125" s="12" t="s">
        <v>89</v>
      </c>
      <c r="AW125" s="12" t="s">
        <v>41</v>
      </c>
      <c r="AX125" s="12" t="s">
        <v>79</v>
      </c>
      <c r="AY125" s="149" t="s">
        <v>136</v>
      </c>
    </row>
    <row r="126" spans="2:65" s="13" customFormat="1" ht="11.25">
      <c r="B126" s="155"/>
      <c r="D126" s="148" t="s">
        <v>146</v>
      </c>
      <c r="E126" s="156" t="s">
        <v>3</v>
      </c>
      <c r="F126" s="157" t="s">
        <v>206</v>
      </c>
      <c r="H126" s="158">
        <v>3.2130000000000001</v>
      </c>
      <c r="I126" s="159"/>
      <c r="L126" s="155"/>
      <c r="M126" s="160"/>
      <c r="T126" s="161"/>
      <c r="AT126" s="156" t="s">
        <v>146</v>
      </c>
      <c r="AU126" s="156" t="s">
        <v>89</v>
      </c>
      <c r="AV126" s="13" t="s">
        <v>142</v>
      </c>
      <c r="AW126" s="13" t="s">
        <v>41</v>
      </c>
      <c r="AX126" s="13" t="s">
        <v>87</v>
      </c>
      <c r="AY126" s="156" t="s">
        <v>136</v>
      </c>
    </row>
    <row r="127" spans="2:65" s="1" customFormat="1" ht="37.9" customHeight="1">
      <c r="B127" s="128"/>
      <c r="C127" s="129" t="s">
        <v>9</v>
      </c>
      <c r="D127" s="129" t="s">
        <v>138</v>
      </c>
      <c r="E127" s="130" t="s">
        <v>470</v>
      </c>
      <c r="F127" s="131" t="s">
        <v>471</v>
      </c>
      <c r="G127" s="132" t="s">
        <v>196</v>
      </c>
      <c r="H127" s="133">
        <v>1.98</v>
      </c>
      <c r="I127" s="134"/>
      <c r="J127" s="135">
        <f>ROUND(I127*H127,2)</f>
        <v>0</v>
      </c>
      <c r="K127" s="136"/>
      <c r="L127" s="32"/>
      <c r="M127" s="137" t="s">
        <v>3</v>
      </c>
      <c r="N127" s="138" t="s">
        <v>50</v>
      </c>
      <c r="P127" s="139">
        <f>O127*H127</f>
        <v>0</v>
      </c>
      <c r="Q127" s="139">
        <v>2.8332299999999999</v>
      </c>
      <c r="R127" s="139">
        <f>Q127*H127</f>
        <v>5.6097953999999994</v>
      </c>
      <c r="S127" s="139">
        <v>0</v>
      </c>
      <c r="T127" s="140">
        <f>S127*H127</f>
        <v>0</v>
      </c>
      <c r="AR127" s="141" t="s">
        <v>142</v>
      </c>
      <c r="AT127" s="141" t="s">
        <v>138</v>
      </c>
      <c r="AU127" s="141" t="s">
        <v>89</v>
      </c>
      <c r="AY127" s="16" t="s">
        <v>136</v>
      </c>
      <c r="BE127" s="142">
        <f>IF(N127="základní",J127,0)</f>
        <v>0</v>
      </c>
      <c r="BF127" s="142">
        <f>IF(N127="snížená",J127,0)</f>
        <v>0</v>
      </c>
      <c r="BG127" s="142">
        <f>IF(N127="zákl. přenesená",J127,0)</f>
        <v>0</v>
      </c>
      <c r="BH127" s="142">
        <f>IF(N127="sníž. přenesená",J127,0)</f>
        <v>0</v>
      </c>
      <c r="BI127" s="142">
        <f>IF(N127="nulová",J127,0)</f>
        <v>0</v>
      </c>
      <c r="BJ127" s="16" t="s">
        <v>87</v>
      </c>
      <c r="BK127" s="142">
        <f>ROUND(I127*H127,2)</f>
        <v>0</v>
      </c>
      <c r="BL127" s="16" t="s">
        <v>142</v>
      </c>
      <c r="BM127" s="141" t="s">
        <v>628</v>
      </c>
    </row>
    <row r="128" spans="2:65" s="1" customFormat="1" ht="11.25">
      <c r="B128" s="32"/>
      <c r="D128" s="143" t="s">
        <v>144</v>
      </c>
      <c r="F128" s="144" t="s">
        <v>473</v>
      </c>
      <c r="I128" s="145"/>
      <c r="L128" s="32"/>
      <c r="M128" s="146"/>
      <c r="T128" s="53"/>
      <c r="AT128" s="16" t="s">
        <v>144</v>
      </c>
      <c r="AU128" s="16" t="s">
        <v>89</v>
      </c>
    </row>
    <row r="129" spans="2:65" s="12" customFormat="1" ht="11.25">
      <c r="B129" s="147"/>
      <c r="D129" s="148" t="s">
        <v>146</v>
      </c>
      <c r="E129" s="149" t="s">
        <v>3</v>
      </c>
      <c r="F129" s="150" t="s">
        <v>604</v>
      </c>
      <c r="H129" s="151">
        <v>1.98</v>
      </c>
      <c r="I129" s="152"/>
      <c r="L129" s="147"/>
      <c r="M129" s="153"/>
      <c r="T129" s="154"/>
      <c r="AT129" s="149" t="s">
        <v>146</v>
      </c>
      <c r="AU129" s="149" t="s">
        <v>89</v>
      </c>
      <c r="AV129" s="12" t="s">
        <v>89</v>
      </c>
      <c r="AW129" s="12" t="s">
        <v>41</v>
      </c>
      <c r="AX129" s="12" t="s">
        <v>87</v>
      </c>
      <c r="AY129" s="149" t="s">
        <v>136</v>
      </c>
    </row>
    <row r="130" spans="2:65" s="1" customFormat="1" ht="37.9" customHeight="1">
      <c r="B130" s="128"/>
      <c r="C130" s="129" t="s">
        <v>211</v>
      </c>
      <c r="D130" s="129" t="s">
        <v>138</v>
      </c>
      <c r="E130" s="130" t="s">
        <v>629</v>
      </c>
      <c r="F130" s="131" t="s">
        <v>630</v>
      </c>
      <c r="G130" s="132" t="s">
        <v>196</v>
      </c>
      <c r="H130" s="133">
        <v>1.4039999999999999</v>
      </c>
      <c r="I130" s="134"/>
      <c r="J130" s="135">
        <f>ROUND(I130*H130,2)</f>
        <v>0</v>
      </c>
      <c r="K130" s="136"/>
      <c r="L130" s="32"/>
      <c r="M130" s="137" t="s">
        <v>3</v>
      </c>
      <c r="N130" s="138" t="s">
        <v>50</v>
      </c>
      <c r="P130" s="139">
        <f>O130*H130</f>
        <v>0</v>
      </c>
      <c r="Q130" s="139">
        <v>0</v>
      </c>
      <c r="R130" s="139">
        <f>Q130*H130</f>
        <v>0</v>
      </c>
      <c r="S130" s="139">
        <v>0</v>
      </c>
      <c r="T130" s="140">
        <f>S130*H130</f>
        <v>0</v>
      </c>
      <c r="AR130" s="141" t="s">
        <v>142</v>
      </c>
      <c r="AT130" s="141" t="s">
        <v>138</v>
      </c>
      <c r="AU130" s="141" t="s">
        <v>89</v>
      </c>
      <c r="AY130" s="16" t="s">
        <v>136</v>
      </c>
      <c r="BE130" s="142">
        <f>IF(N130="základní",J130,0)</f>
        <v>0</v>
      </c>
      <c r="BF130" s="142">
        <f>IF(N130="snížená",J130,0)</f>
        <v>0</v>
      </c>
      <c r="BG130" s="142">
        <f>IF(N130="zákl. přenesená",J130,0)</f>
        <v>0</v>
      </c>
      <c r="BH130" s="142">
        <f>IF(N130="sníž. přenesená",J130,0)</f>
        <v>0</v>
      </c>
      <c r="BI130" s="142">
        <f>IF(N130="nulová",J130,0)</f>
        <v>0</v>
      </c>
      <c r="BJ130" s="16" t="s">
        <v>87</v>
      </c>
      <c r="BK130" s="142">
        <f>ROUND(I130*H130,2)</f>
        <v>0</v>
      </c>
      <c r="BL130" s="16" t="s">
        <v>142</v>
      </c>
      <c r="BM130" s="141" t="s">
        <v>631</v>
      </c>
    </row>
    <row r="131" spans="2:65" s="1" customFormat="1" ht="11.25">
      <c r="B131" s="32"/>
      <c r="D131" s="143" t="s">
        <v>144</v>
      </c>
      <c r="F131" s="144" t="s">
        <v>632</v>
      </c>
      <c r="I131" s="145"/>
      <c r="L131" s="32"/>
      <c r="M131" s="146"/>
      <c r="T131" s="53"/>
      <c r="AT131" s="16" t="s">
        <v>144</v>
      </c>
      <c r="AU131" s="16" t="s">
        <v>89</v>
      </c>
    </row>
    <row r="132" spans="2:65" s="12" customFormat="1" ht="11.25">
      <c r="B132" s="147"/>
      <c r="D132" s="148" t="s">
        <v>146</v>
      </c>
      <c r="E132" s="149" t="s">
        <v>3</v>
      </c>
      <c r="F132" s="150" t="s">
        <v>633</v>
      </c>
      <c r="H132" s="151">
        <v>1.4039999999999999</v>
      </c>
      <c r="I132" s="152"/>
      <c r="L132" s="147"/>
      <c r="M132" s="153"/>
      <c r="T132" s="154"/>
      <c r="AT132" s="149" t="s">
        <v>146</v>
      </c>
      <c r="AU132" s="149" t="s">
        <v>89</v>
      </c>
      <c r="AV132" s="12" t="s">
        <v>89</v>
      </c>
      <c r="AW132" s="12" t="s">
        <v>41</v>
      </c>
      <c r="AX132" s="12" t="s">
        <v>87</v>
      </c>
      <c r="AY132" s="149" t="s">
        <v>136</v>
      </c>
    </row>
    <row r="133" spans="2:65" s="1" customFormat="1" ht="37.9" customHeight="1">
      <c r="B133" s="128"/>
      <c r="C133" s="129" t="s">
        <v>217</v>
      </c>
      <c r="D133" s="129" t="s">
        <v>138</v>
      </c>
      <c r="E133" s="130" t="s">
        <v>475</v>
      </c>
      <c r="F133" s="131" t="s">
        <v>476</v>
      </c>
      <c r="G133" s="132" t="s">
        <v>141</v>
      </c>
      <c r="H133" s="133">
        <v>27.66</v>
      </c>
      <c r="I133" s="134"/>
      <c r="J133" s="135">
        <f>ROUND(I133*H133,2)</f>
        <v>0</v>
      </c>
      <c r="K133" s="136"/>
      <c r="L133" s="32"/>
      <c r="M133" s="137" t="s">
        <v>3</v>
      </c>
      <c r="N133" s="138" t="s">
        <v>50</v>
      </c>
      <c r="P133" s="139">
        <f>O133*H133</f>
        <v>0</v>
      </c>
      <c r="Q133" s="139">
        <v>8.6499999999999997E-3</v>
      </c>
      <c r="R133" s="139">
        <f>Q133*H133</f>
        <v>0.239259</v>
      </c>
      <c r="S133" s="139">
        <v>0</v>
      </c>
      <c r="T133" s="140">
        <f>S133*H133</f>
        <v>0</v>
      </c>
      <c r="AR133" s="141" t="s">
        <v>142</v>
      </c>
      <c r="AT133" s="141" t="s">
        <v>138</v>
      </c>
      <c r="AU133" s="141" t="s">
        <v>89</v>
      </c>
      <c r="AY133" s="16" t="s">
        <v>136</v>
      </c>
      <c r="BE133" s="142">
        <f>IF(N133="základní",J133,0)</f>
        <v>0</v>
      </c>
      <c r="BF133" s="142">
        <f>IF(N133="snížená",J133,0)</f>
        <v>0</v>
      </c>
      <c r="BG133" s="142">
        <f>IF(N133="zákl. přenesená",J133,0)</f>
        <v>0</v>
      </c>
      <c r="BH133" s="142">
        <f>IF(N133="sníž. přenesená",J133,0)</f>
        <v>0</v>
      </c>
      <c r="BI133" s="142">
        <f>IF(N133="nulová",J133,0)</f>
        <v>0</v>
      </c>
      <c r="BJ133" s="16" t="s">
        <v>87</v>
      </c>
      <c r="BK133" s="142">
        <f>ROUND(I133*H133,2)</f>
        <v>0</v>
      </c>
      <c r="BL133" s="16" t="s">
        <v>142</v>
      </c>
      <c r="BM133" s="141" t="s">
        <v>634</v>
      </c>
    </row>
    <row r="134" spans="2:65" s="1" customFormat="1" ht="11.25">
      <c r="B134" s="32"/>
      <c r="D134" s="143" t="s">
        <v>144</v>
      </c>
      <c r="F134" s="144" t="s">
        <v>478</v>
      </c>
      <c r="I134" s="145"/>
      <c r="L134" s="32"/>
      <c r="M134" s="146"/>
      <c r="T134" s="53"/>
      <c r="AT134" s="16" t="s">
        <v>144</v>
      </c>
      <c r="AU134" s="16" t="s">
        <v>89</v>
      </c>
    </row>
    <row r="135" spans="2:65" s="12" customFormat="1" ht="11.25">
      <c r="B135" s="147"/>
      <c r="D135" s="148" t="s">
        <v>146</v>
      </c>
      <c r="E135" s="149" t="s">
        <v>3</v>
      </c>
      <c r="F135" s="150" t="s">
        <v>635</v>
      </c>
      <c r="H135" s="151">
        <v>2.2999999999999998</v>
      </c>
      <c r="I135" s="152"/>
      <c r="L135" s="147"/>
      <c r="M135" s="153"/>
      <c r="T135" s="154"/>
      <c r="AT135" s="149" t="s">
        <v>146</v>
      </c>
      <c r="AU135" s="149" t="s">
        <v>89</v>
      </c>
      <c r="AV135" s="12" t="s">
        <v>89</v>
      </c>
      <c r="AW135" s="12" t="s">
        <v>41</v>
      </c>
      <c r="AX135" s="12" t="s">
        <v>79</v>
      </c>
      <c r="AY135" s="149" t="s">
        <v>136</v>
      </c>
    </row>
    <row r="136" spans="2:65" s="12" customFormat="1" ht="11.25">
      <c r="B136" s="147"/>
      <c r="D136" s="148" t="s">
        <v>146</v>
      </c>
      <c r="E136" s="149" t="s">
        <v>3</v>
      </c>
      <c r="F136" s="150" t="s">
        <v>636</v>
      </c>
      <c r="H136" s="151">
        <v>15.12</v>
      </c>
      <c r="I136" s="152"/>
      <c r="L136" s="147"/>
      <c r="M136" s="153"/>
      <c r="T136" s="154"/>
      <c r="AT136" s="149" t="s">
        <v>146</v>
      </c>
      <c r="AU136" s="149" t="s">
        <v>89</v>
      </c>
      <c r="AV136" s="12" t="s">
        <v>89</v>
      </c>
      <c r="AW136" s="12" t="s">
        <v>41</v>
      </c>
      <c r="AX136" s="12" t="s">
        <v>79</v>
      </c>
      <c r="AY136" s="149" t="s">
        <v>136</v>
      </c>
    </row>
    <row r="137" spans="2:65" s="12" customFormat="1" ht="11.25">
      <c r="B137" s="147"/>
      <c r="D137" s="148" t="s">
        <v>146</v>
      </c>
      <c r="E137" s="149" t="s">
        <v>3</v>
      </c>
      <c r="F137" s="150" t="s">
        <v>637</v>
      </c>
      <c r="H137" s="151">
        <v>10.24</v>
      </c>
      <c r="I137" s="152"/>
      <c r="L137" s="147"/>
      <c r="M137" s="153"/>
      <c r="T137" s="154"/>
      <c r="AT137" s="149" t="s">
        <v>146</v>
      </c>
      <c r="AU137" s="149" t="s">
        <v>89</v>
      </c>
      <c r="AV137" s="12" t="s">
        <v>89</v>
      </c>
      <c r="AW137" s="12" t="s">
        <v>41</v>
      </c>
      <c r="AX137" s="12" t="s">
        <v>79</v>
      </c>
      <c r="AY137" s="149" t="s">
        <v>136</v>
      </c>
    </row>
    <row r="138" spans="2:65" s="13" customFormat="1" ht="11.25">
      <c r="B138" s="155"/>
      <c r="D138" s="148" t="s">
        <v>146</v>
      </c>
      <c r="E138" s="156" t="s">
        <v>3</v>
      </c>
      <c r="F138" s="157" t="s">
        <v>206</v>
      </c>
      <c r="H138" s="158">
        <v>27.659999999999997</v>
      </c>
      <c r="I138" s="159"/>
      <c r="L138" s="155"/>
      <c r="M138" s="160"/>
      <c r="T138" s="161"/>
      <c r="AT138" s="156" t="s">
        <v>146</v>
      </c>
      <c r="AU138" s="156" t="s">
        <v>89</v>
      </c>
      <c r="AV138" s="13" t="s">
        <v>142</v>
      </c>
      <c r="AW138" s="13" t="s">
        <v>41</v>
      </c>
      <c r="AX138" s="13" t="s">
        <v>87</v>
      </c>
      <c r="AY138" s="156" t="s">
        <v>136</v>
      </c>
    </row>
    <row r="139" spans="2:65" s="1" customFormat="1" ht="37.9" customHeight="1">
      <c r="B139" s="128"/>
      <c r="C139" s="129" t="s">
        <v>223</v>
      </c>
      <c r="D139" s="129" t="s">
        <v>138</v>
      </c>
      <c r="E139" s="130" t="s">
        <v>481</v>
      </c>
      <c r="F139" s="131" t="s">
        <v>482</v>
      </c>
      <c r="G139" s="132" t="s">
        <v>141</v>
      </c>
      <c r="H139" s="133">
        <v>27.66</v>
      </c>
      <c r="I139" s="134"/>
      <c r="J139" s="135">
        <f>ROUND(I139*H139,2)</f>
        <v>0</v>
      </c>
      <c r="K139" s="136"/>
      <c r="L139" s="32"/>
      <c r="M139" s="137" t="s">
        <v>3</v>
      </c>
      <c r="N139" s="138" t="s">
        <v>50</v>
      </c>
      <c r="P139" s="139">
        <f>O139*H139</f>
        <v>0</v>
      </c>
      <c r="Q139" s="139">
        <v>0</v>
      </c>
      <c r="R139" s="139">
        <f>Q139*H139</f>
        <v>0</v>
      </c>
      <c r="S139" s="139">
        <v>0</v>
      </c>
      <c r="T139" s="140">
        <f>S139*H139</f>
        <v>0</v>
      </c>
      <c r="AR139" s="141" t="s">
        <v>142</v>
      </c>
      <c r="AT139" s="141" t="s">
        <v>138</v>
      </c>
      <c r="AU139" s="141" t="s">
        <v>89</v>
      </c>
      <c r="AY139" s="16" t="s">
        <v>136</v>
      </c>
      <c r="BE139" s="142">
        <f>IF(N139="základní",J139,0)</f>
        <v>0</v>
      </c>
      <c r="BF139" s="142">
        <f>IF(N139="snížená",J139,0)</f>
        <v>0</v>
      </c>
      <c r="BG139" s="142">
        <f>IF(N139="zákl. přenesená",J139,0)</f>
        <v>0</v>
      </c>
      <c r="BH139" s="142">
        <f>IF(N139="sníž. přenesená",J139,0)</f>
        <v>0</v>
      </c>
      <c r="BI139" s="142">
        <f>IF(N139="nulová",J139,0)</f>
        <v>0</v>
      </c>
      <c r="BJ139" s="16" t="s">
        <v>87</v>
      </c>
      <c r="BK139" s="142">
        <f>ROUND(I139*H139,2)</f>
        <v>0</v>
      </c>
      <c r="BL139" s="16" t="s">
        <v>142</v>
      </c>
      <c r="BM139" s="141" t="s">
        <v>638</v>
      </c>
    </row>
    <row r="140" spans="2:65" s="1" customFormat="1" ht="11.25">
      <c r="B140" s="32"/>
      <c r="D140" s="143" t="s">
        <v>144</v>
      </c>
      <c r="F140" s="144" t="s">
        <v>484</v>
      </c>
      <c r="I140" s="145"/>
      <c r="L140" s="32"/>
      <c r="M140" s="146"/>
      <c r="T140" s="53"/>
      <c r="AT140" s="16" t="s">
        <v>144</v>
      </c>
      <c r="AU140" s="16" t="s">
        <v>89</v>
      </c>
    </row>
    <row r="141" spans="2:65" s="12" customFormat="1" ht="11.25">
      <c r="B141" s="147"/>
      <c r="D141" s="148" t="s">
        <v>146</v>
      </c>
      <c r="E141" s="149" t="s">
        <v>3</v>
      </c>
      <c r="F141" s="150" t="s">
        <v>639</v>
      </c>
      <c r="H141" s="151">
        <v>27.66</v>
      </c>
      <c r="I141" s="152"/>
      <c r="L141" s="147"/>
      <c r="M141" s="153"/>
      <c r="T141" s="154"/>
      <c r="AT141" s="149" t="s">
        <v>146</v>
      </c>
      <c r="AU141" s="149" t="s">
        <v>89</v>
      </c>
      <c r="AV141" s="12" t="s">
        <v>89</v>
      </c>
      <c r="AW141" s="12" t="s">
        <v>41</v>
      </c>
      <c r="AX141" s="12" t="s">
        <v>87</v>
      </c>
      <c r="AY141" s="149" t="s">
        <v>136</v>
      </c>
    </row>
    <row r="142" spans="2:65" s="1" customFormat="1" ht="37.9" customHeight="1">
      <c r="B142" s="128"/>
      <c r="C142" s="129" t="s">
        <v>234</v>
      </c>
      <c r="D142" s="129" t="s">
        <v>138</v>
      </c>
      <c r="E142" s="130" t="s">
        <v>640</v>
      </c>
      <c r="F142" s="131" t="s">
        <v>641</v>
      </c>
      <c r="G142" s="132" t="s">
        <v>247</v>
      </c>
      <c r="H142" s="133">
        <v>6.2E-2</v>
      </c>
      <c r="I142" s="134"/>
      <c r="J142" s="135">
        <f>ROUND(I142*H142,2)</f>
        <v>0</v>
      </c>
      <c r="K142" s="136"/>
      <c r="L142" s="32"/>
      <c r="M142" s="137" t="s">
        <v>3</v>
      </c>
      <c r="N142" s="138" t="s">
        <v>50</v>
      </c>
      <c r="P142" s="139">
        <f>O142*H142</f>
        <v>0</v>
      </c>
      <c r="Q142" s="139">
        <v>1.08528</v>
      </c>
      <c r="R142" s="139">
        <f>Q142*H142</f>
        <v>6.7287360000000004E-2</v>
      </c>
      <c r="S142" s="139">
        <v>0</v>
      </c>
      <c r="T142" s="140">
        <f>S142*H142</f>
        <v>0</v>
      </c>
      <c r="AR142" s="141" t="s">
        <v>142</v>
      </c>
      <c r="AT142" s="141" t="s">
        <v>138</v>
      </c>
      <c r="AU142" s="141" t="s">
        <v>89</v>
      </c>
      <c r="AY142" s="16" t="s">
        <v>136</v>
      </c>
      <c r="BE142" s="142">
        <f>IF(N142="základní",J142,0)</f>
        <v>0</v>
      </c>
      <c r="BF142" s="142">
        <f>IF(N142="snížená",J142,0)</f>
        <v>0</v>
      </c>
      <c r="BG142" s="142">
        <f>IF(N142="zákl. přenesená",J142,0)</f>
        <v>0</v>
      </c>
      <c r="BH142" s="142">
        <f>IF(N142="sníž. přenesená",J142,0)</f>
        <v>0</v>
      </c>
      <c r="BI142" s="142">
        <f>IF(N142="nulová",J142,0)</f>
        <v>0</v>
      </c>
      <c r="BJ142" s="16" t="s">
        <v>87</v>
      </c>
      <c r="BK142" s="142">
        <f>ROUND(I142*H142,2)</f>
        <v>0</v>
      </c>
      <c r="BL142" s="16" t="s">
        <v>142</v>
      </c>
      <c r="BM142" s="141" t="s">
        <v>642</v>
      </c>
    </row>
    <row r="143" spans="2:65" s="1" customFormat="1" ht="11.25">
      <c r="B143" s="32"/>
      <c r="D143" s="143" t="s">
        <v>144</v>
      </c>
      <c r="F143" s="144" t="s">
        <v>643</v>
      </c>
      <c r="I143" s="145"/>
      <c r="L143" s="32"/>
      <c r="M143" s="146"/>
      <c r="T143" s="53"/>
      <c r="AT143" s="16" t="s">
        <v>144</v>
      </c>
      <c r="AU143" s="16" t="s">
        <v>89</v>
      </c>
    </row>
    <row r="144" spans="2:65" s="12" customFormat="1" ht="11.25">
      <c r="B144" s="147"/>
      <c r="D144" s="148" t="s">
        <v>146</v>
      </c>
      <c r="E144" s="149" t="s">
        <v>3</v>
      </c>
      <c r="F144" s="150" t="s">
        <v>644</v>
      </c>
      <c r="H144" s="151">
        <v>6.2E-2</v>
      </c>
      <c r="I144" s="152"/>
      <c r="L144" s="147"/>
      <c r="M144" s="153"/>
      <c r="T144" s="154"/>
      <c r="AT144" s="149" t="s">
        <v>146</v>
      </c>
      <c r="AU144" s="149" t="s">
        <v>89</v>
      </c>
      <c r="AV144" s="12" t="s">
        <v>89</v>
      </c>
      <c r="AW144" s="12" t="s">
        <v>41</v>
      </c>
      <c r="AX144" s="12" t="s">
        <v>87</v>
      </c>
      <c r="AY144" s="149" t="s">
        <v>136</v>
      </c>
    </row>
    <row r="145" spans="2:65" s="1" customFormat="1" ht="37.9" customHeight="1">
      <c r="B145" s="128"/>
      <c r="C145" s="129" t="s">
        <v>244</v>
      </c>
      <c r="D145" s="129" t="s">
        <v>138</v>
      </c>
      <c r="E145" s="130" t="s">
        <v>645</v>
      </c>
      <c r="F145" s="131" t="s">
        <v>646</v>
      </c>
      <c r="G145" s="132" t="s">
        <v>247</v>
      </c>
      <c r="H145" s="133">
        <v>0.13400000000000001</v>
      </c>
      <c r="I145" s="134"/>
      <c r="J145" s="135">
        <f>ROUND(I145*H145,2)</f>
        <v>0</v>
      </c>
      <c r="K145" s="136"/>
      <c r="L145" s="32"/>
      <c r="M145" s="137" t="s">
        <v>3</v>
      </c>
      <c r="N145" s="138" t="s">
        <v>50</v>
      </c>
      <c r="P145" s="139">
        <f>O145*H145</f>
        <v>0</v>
      </c>
      <c r="Q145" s="139">
        <v>1.0556000000000001</v>
      </c>
      <c r="R145" s="139">
        <f>Q145*H145</f>
        <v>0.14145040000000003</v>
      </c>
      <c r="S145" s="139">
        <v>0</v>
      </c>
      <c r="T145" s="140">
        <f>S145*H145</f>
        <v>0</v>
      </c>
      <c r="AR145" s="141" t="s">
        <v>142</v>
      </c>
      <c r="AT145" s="141" t="s">
        <v>138</v>
      </c>
      <c r="AU145" s="141" t="s">
        <v>89</v>
      </c>
      <c r="AY145" s="16" t="s">
        <v>136</v>
      </c>
      <c r="BE145" s="142">
        <f>IF(N145="základní",J145,0)</f>
        <v>0</v>
      </c>
      <c r="BF145" s="142">
        <f>IF(N145="snížená",J145,0)</f>
        <v>0</v>
      </c>
      <c r="BG145" s="142">
        <f>IF(N145="zákl. přenesená",J145,0)</f>
        <v>0</v>
      </c>
      <c r="BH145" s="142">
        <f>IF(N145="sníž. přenesená",J145,0)</f>
        <v>0</v>
      </c>
      <c r="BI145" s="142">
        <f>IF(N145="nulová",J145,0)</f>
        <v>0</v>
      </c>
      <c r="BJ145" s="16" t="s">
        <v>87</v>
      </c>
      <c r="BK145" s="142">
        <f>ROUND(I145*H145,2)</f>
        <v>0</v>
      </c>
      <c r="BL145" s="16" t="s">
        <v>142</v>
      </c>
      <c r="BM145" s="141" t="s">
        <v>647</v>
      </c>
    </row>
    <row r="146" spans="2:65" s="1" customFormat="1" ht="11.25">
      <c r="B146" s="32"/>
      <c r="D146" s="143" t="s">
        <v>144</v>
      </c>
      <c r="F146" s="144" t="s">
        <v>648</v>
      </c>
      <c r="I146" s="145"/>
      <c r="L146" s="32"/>
      <c r="M146" s="146"/>
      <c r="T146" s="53"/>
      <c r="AT146" s="16" t="s">
        <v>144</v>
      </c>
      <c r="AU146" s="16" t="s">
        <v>89</v>
      </c>
    </row>
    <row r="147" spans="2:65" s="12" customFormat="1" ht="11.25">
      <c r="B147" s="147"/>
      <c r="D147" s="148" t="s">
        <v>146</v>
      </c>
      <c r="E147" s="149" t="s">
        <v>3</v>
      </c>
      <c r="F147" s="150" t="s">
        <v>649</v>
      </c>
      <c r="H147" s="151">
        <v>7.2999999999999995E-2</v>
      </c>
      <c r="I147" s="152"/>
      <c r="L147" s="147"/>
      <c r="M147" s="153"/>
      <c r="T147" s="154"/>
      <c r="AT147" s="149" t="s">
        <v>146</v>
      </c>
      <c r="AU147" s="149" t="s">
        <v>89</v>
      </c>
      <c r="AV147" s="12" t="s">
        <v>89</v>
      </c>
      <c r="AW147" s="12" t="s">
        <v>41</v>
      </c>
      <c r="AX147" s="12" t="s">
        <v>79</v>
      </c>
      <c r="AY147" s="149" t="s">
        <v>136</v>
      </c>
    </row>
    <row r="148" spans="2:65" s="12" customFormat="1" ht="11.25">
      <c r="B148" s="147"/>
      <c r="D148" s="148" t="s">
        <v>146</v>
      </c>
      <c r="E148" s="149" t="s">
        <v>3</v>
      </c>
      <c r="F148" s="150" t="s">
        <v>650</v>
      </c>
      <c r="H148" s="151">
        <v>6.0999999999999999E-2</v>
      </c>
      <c r="I148" s="152"/>
      <c r="L148" s="147"/>
      <c r="M148" s="153"/>
      <c r="T148" s="154"/>
      <c r="AT148" s="149" t="s">
        <v>146</v>
      </c>
      <c r="AU148" s="149" t="s">
        <v>89</v>
      </c>
      <c r="AV148" s="12" t="s">
        <v>89</v>
      </c>
      <c r="AW148" s="12" t="s">
        <v>41</v>
      </c>
      <c r="AX148" s="12" t="s">
        <v>79</v>
      </c>
      <c r="AY148" s="149" t="s">
        <v>136</v>
      </c>
    </row>
    <row r="149" spans="2:65" s="13" customFormat="1" ht="11.25">
      <c r="B149" s="155"/>
      <c r="D149" s="148" t="s">
        <v>146</v>
      </c>
      <c r="E149" s="156" t="s">
        <v>3</v>
      </c>
      <c r="F149" s="157" t="s">
        <v>206</v>
      </c>
      <c r="H149" s="158">
        <v>0.13400000000000001</v>
      </c>
      <c r="I149" s="159"/>
      <c r="L149" s="155"/>
      <c r="M149" s="160"/>
      <c r="T149" s="161"/>
      <c r="AT149" s="156" t="s">
        <v>146</v>
      </c>
      <c r="AU149" s="156" t="s">
        <v>89</v>
      </c>
      <c r="AV149" s="13" t="s">
        <v>142</v>
      </c>
      <c r="AW149" s="13" t="s">
        <v>41</v>
      </c>
      <c r="AX149" s="13" t="s">
        <v>87</v>
      </c>
      <c r="AY149" s="156" t="s">
        <v>136</v>
      </c>
    </row>
    <row r="150" spans="2:65" s="1" customFormat="1" ht="44.25" customHeight="1">
      <c r="B150" s="128"/>
      <c r="C150" s="129" t="s">
        <v>250</v>
      </c>
      <c r="D150" s="129" t="s">
        <v>138</v>
      </c>
      <c r="E150" s="130" t="s">
        <v>486</v>
      </c>
      <c r="F150" s="131" t="s">
        <v>487</v>
      </c>
      <c r="G150" s="132" t="s">
        <v>247</v>
      </c>
      <c r="H150" s="133">
        <v>0.153</v>
      </c>
      <c r="I150" s="134"/>
      <c r="J150" s="135">
        <f>ROUND(I150*H150,2)</f>
        <v>0</v>
      </c>
      <c r="K150" s="136"/>
      <c r="L150" s="32"/>
      <c r="M150" s="137" t="s">
        <v>3</v>
      </c>
      <c r="N150" s="138" t="s">
        <v>50</v>
      </c>
      <c r="P150" s="139">
        <f>O150*H150</f>
        <v>0</v>
      </c>
      <c r="Q150" s="139">
        <v>1.03955</v>
      </c>
      <c r="R150" s="139">
        <f>Q150*H150</f>
        <v>0.15905115</v>
      </c>
      <c r="S150" s="139">
        <v>0</v>
      </c>
      <c r="T150" s="140">
        <f>S150*H150</f>
        <v>0</v>
      </c>
      <c r="AR150" s="141" t="s">
        <v>142</v>
      </c>
      <c r="AT150" s="141" t="s">
        <v>138</v>
      </c>
      <c r="AU150" s="141" t="s">
        <v>89</v>
      </c>
      <c r="AY150" s="16" t="s">
        <v>136</v>
      </c>
      <c r="BE150" s="142">
        <f>IF(N150="základní",J150,0)</f>
        <v>0</v>
      </c>
      <c r="BF150" s="142">
        <f>IF(N150="snížená",J150,0)</f>
        <v>0</v>
      </c>
      <c r="BG150" s="142">
        <f>IF(N150="zákl. přenesená",J150,0)</f>
        <v>0</v>
      </c>
      <c r="BH150" s="142">
        <f>IF(N150="sníž. přenesená",J150,0)</f>
        <v>0</v>
      </c>
      <c r="BI150" s="142">
        <f>IF(N150="nulová",J150,0)</f>
        <v>0</v>
      </c>
      <c r="BJ150" s="16" t="s">
        <v>87</v>
      </c>
      <c r="BK150" s="142">
        <f>ROUND(I150*H150,2)</f>
        <v>0</v>
      </c>
      <c r="BL150" s="16" t="s">
        <v>142</v>
      </c>
      <c r="BM150" s="141" t="s">
        <v>651</v>
      </c>
    </row>
    <row r="151" spans="2:65" s="1" customFormat="1" ht="11.25">
      <c r="B151" s="32"/>
      <c r="D151" s="143" t="s">
        <v>144</v>
      </c>
      <c r="F151" s="144" t="s">
        <v>489</v>
      </c>
      <c r="I151" s="145"/>
      <c r="L151" s="32"/>
      <c r="M151" s="146"/>
      <c r="T151" s="53"/>
      <c r="AT151" s="16" t="s">
        <v>144</v>
      </c>
      <c r="AU151" s="16" t="s">
        <v>89</v>
      </c>
    </row>
    <row r="152" spans="2:65" s="12" customFormat="1" ht="11.25">
      <c r="B152" s="147"/>
      <c r="D152" s="148" t="s">
        <v>146</v>
      </c>
      <c r="E152" s="149" t="s">
        <v>3</v>
      </c>
      <c r="F152" s="150" t="s">
        <v>652</v>
      </c>
      <c r="H152" s="151">
        <v>0.153</v>
      </c>
      <c r="I152" s="152"/>
      <c r="L152" s="147"/>
      <c r="M152" s="153"/>
      <c r="T152" s="154"/>
      <c r="AT152" s="149" t="s">
        <v>146</v>
      </c>
      <c r="AU152" s="149" t="s">
        <v>89</v>
      </c>
      <c r="AV152" s="12" t="s">
        <v>89</v>
      </c>
      <c r="AW152" s="12" t="s">
        <v>41</v>
      </c>
      <c r="AX152" s="12" t="s">
        <v>87</v>
      </c>
      <c r="AY152" s="149" t="s">
        <v>136</v>
      </c>
    </row>
    <row r="153" spans="2:65" s="11" customFormat="1" ht="22.9" customHeight="1">
      <c r="B153" s="116"/>
      <c r="D153" s="117" t="s">
        <v>78</v>
      </c>
      <c r="E153" s="126" t="s">
        <v>142</v>
      </c>
      <c r="F153" s="126" t="s">
        <v>290</v>
      </c>
      <c r="I153" s="119"/>
      <c r="J153" s="127">
        <f>BK153</f>
        <v>0</v>
      </c>
      <c r="L153" s="116"/>
      <c r="M153" s="121"/>
      <c r="P153" s="122">
        <f>SUM(P154:P158)</f>
        <v>0</v>
      </c>
      <c r="R153" s="122">
        <f>SUM(R154:R158)</f>
        <v>26.748537299999999</v>
      </c>
      <c r="T153" s="123">
        <f>SUM(T154:T158)</f>
        <v>0</v>
      </c>
      <c r="AR153" s="117" t="s">
        <v>87</v>
      </c>
      <c r="AT153" s="124" t="s">
        <v>78</v>
      </c>
      <c r="AU153" s="124" t="s">
        <v>87</v>
      </c>
      <c r="AY153" s="117" t="s">
        <v>136</v>
      </c>
      <c r="BK153" s="125">
        <f>SUM(BK154:BK158)</f>
        <v>0</v>
      </c>
    </row>
    <row r="154" spans="2:65" s="1" customFormat="1" ht="24.2" customHeight="1">
      <c r="B154" s="128"/>
      <c r="C154" s="129" t="s">
        <v>256</v>
      </c>
      <c r="D154" s="129" t="s">
        <v>138</v>
      </c>
      <c r="E154" s="130" t="s">
        <v>506</v>
      </c>
      <c r="F154" s="131" t="s">
        <v>507</v>
      </c>
      <c r="G154" s="132" t="s">
        <v>196</v>
      </c>
      <c r="H154" s="133">
        <v>2.79</v>
      </c>
      <c r="I154" s="134"/>
      <c r="J154" s="135">
        <f>ROUND(I154*H154,2)</f>
        <v>0</v>
      </c>
      <c r="K154" s="136"/>
      <c r="L154" s="32"/>
      <c r="M154" s="137" t="s">
        <v>3</v>
      </c>
      <c r="N154" s="138" t="s">
        <v>50</v>
      </c>
      <c r="P154" s="139">
        <f>O154*H154</f>
        <v>0</v>
      </c>
      <c r="Q154" s="139">
        <v>2.5018699999999998</v>
      </c>
      <c r="R154" s="139">
        <f>Q154*H154</f>
        <v>6.9802172999999996</v>
      </c>
      <c r="S154" s="139">
        <v>0</v>
      </c>
      <c r="T154" s="140">
        <f>S154*H154</f>
        <v>0</v>
      </c>
      <c r="AR154" s="141" t="s">
        <v>142</v>
      </c>
      <c r="AT154" s="141" t="s">
        <v>138</v>
      </c>
      <c r="AU154" s="141" t="s">
        <v>89</v>
      </c>
      <c r="AY154" s="16" t="s">
        <v>136</v>
      </c>
      <c r="BE154" s="142">
        <f>IF(N154="základní",J154,0)</f>
        <v>0</v>
      </c>
      <c r="BF154" s="142">
        <f>IF(N154="snížená",J154,0)</f>
        <v>0</v>
      </c>
      <c r="BG154" s="142">
        <f>IF(N154="zákl. přenesená",J154,0)</f>
        <v>0</v>
      </c>
      <c r="BH154" s="142">
        <f>IF(N154="sníž. přenesená",J154,0)</f>
        <v>0</v>
      </c>
      <c r="BI154" s="142">
        <f>IF(N154="nulová",J154,0)</f>
        <v>0</v>
      </c>
      <c r="BJ154" s="16" t="s">
        <v>87</v>
      </c>
      <c r="BK154" s="142">
        <f>ROUND(I154*H154,2)</f>
        <v>0</v>
      </c>
      <c r="BL154" s="16" t="s">
        <v>142</v>
      </c>
      <c r="BM154" s="141" t="s">
        <v>653</v>
      </c>
    </row>
    <row r="155" spans="2:65" s="1" customFormat="1" ht="11.25">
      <c r="B155" s="32"/>
      <c r="D155" s="143" t="s">
        <v>144</v>
      </c>
      <c r="F155" s="144" t="s">
        <v>509</v>
      </c>
      <c r="I155" s="145"/>
      <c r="L155" s="32"/>
      <c r="M155" s="146"/>
      <c r="T155" s="53"/>
      <c r="AT155" s="16" t="s">
        <v>144</v>
      </c>
      <c r="AU155" s="16" t="s">
        <v>89</v>
      </c>
    </row>
    <row r="156" spans="2:65" s="12" customFormat="1" ht="11.25">
      <c r="B156" s="147"/>
      <c r="D156" s="148" t="s">
        <v>146</v>
      </c>
      <c r="E156" s="149" t="s">
        <v>3</v>
      </c>
      <c r="F156" s="150" t="s">
        <v>654</v>
      </c>
      <c r="H156" s="151">
        <v>2.79</v>
      </c>
      <c r="I156" s="152"/>
      <c r="L156" s="147"/>
      <c r="M156" s="153"/>
      <c r="T156" s="154"/>
      <c r="AT156" s="149" t="s">
        <v>146</v>
      </c>
      <c r="AU156" s="149" t="s">
        <v>89</v>
      </c>
      <c r="AV156" s="12" t="s">
        <v>89</v>
      </c>
      <c r="AW156" s="12" t="s">
        <v>41</v>
      </c>
      <c r="AX156" s="12" t="s">
        <v>87</v>
      </c>
      <c r="AY156" s="149" t="s">
        <v>136</v>
      </c>
    </row>
    <row r="157" spans="2:65" s="1" customFormat="1" ht="16.5" customHeight="1">
      <c r="B157" s="128"/>
      <c r="C157" s="129" t="s">
        <v>263</v>
      </c>
      <c r="D157" s="129" t="s">
        <v>138</v>
      </c>
      <c r="E157" s="130" t="s">
        <v>513</v>
      </c>
      <c r="F157" s="131" t="s">
        <v>514</v>
      </c>
      <c r="G157" s="132" t="s">
        <v>196</v>
      </c>
      <c r="H157" s="133">
        <v>9.9</v>
      </c>
      <c r="I157" s="134"/>
      <c r="J157" s="135">
        <f>ROUND(I157*H157,2)</f>
        <v>0</v>
      </c>
      <c r="K157" s="136"/>
      <c r="L157" s="32"/>
      <c r="M157" s="137" t="s">
        <v>3</v>
      </c>
      <c r="N157" s="138" t="s">
        <v>50</v>
      </c>
      <c r="P157" s="139">
        <f>O157*H157</f>
        <v>0</v>
      </c>
      <c r="Q157" s="139">
        <v>1.9967999999999999</v>
      </c>
      <c r="R157" s="139">
        <f>Q157*H157</f>
        <v>19.768319999999999</v>
      </c>
      <c r="S157" s="139">
        <v>0</v>
      </c>
      <c r="T157" s="140">
        <f>S157*H157</f>
        <v>0</v>
      </c>
      <c r="AR157" s="141" t="s">
        <v>142</v>
      </c>
      <c r="AT157" s="141" t="s">
        <v>138</v>
      </c>
      <c r="AU157" s="141" t="s">
        <v>89</v>
      </c>
      <c r="AY157" s="16" t="s">
        <v>136</v>
      </c>
      <c r="BE157" s="142">
        <f>IF(N157="základní",J157,0)</f>
        <v>0</v>
      </c>
      <c r="BF157" s="142">
        <f>IF(N157="snížená",J157,0)</f>
        <v>0</v>
      </c>
      <c r="BG157" s="142">
        <f>IF(N157="zákl. přenesená",J157,0)</f>
        <v>0</v>
      </c>
      <c r="BH157" s="142">
        <f>IF(N157="sníž. přenesená",J157,0)</f>
        <v>0</v>
      </c>
      <c r="BI157" s="142">
        <f>IF(N157="nulová",J157,0)</f>
        <v>0</v>
      </c>
      <c r="BJ157" s="16" t="s">
        <v>87</v>
      </c>
      <c r="BK157" s="142">
        <f>ROUND(I157*H157,2)</f>
        <v>0</v>
      </c>
      <c r="BL157" s="16" t="s">
        <v>142</v>
      </c>
      <c r="BM157" s="141" t="s">
        <v>655</v>
      </c>
    </row>
    <row r="158" spans="2:65" s="12" customFormat="1" ht="11.25">
      <c r="B158" s="147"/>
      <c r="D158" s="148" t="s">
        <v>146</v>
      </c>
      <c r="E158" s="149" t="s">
        <v>3</v>
      </c>
      <c r="F158" s="150" t="s">
        <v>598</v>
      </c>
      <c r="H158" s="151">
        <v>9.9</v>
      </c>
      <c r="I158" s="152"/>
      <c r="L158" s="147"/>
      <c r="M158" s="153"/>
      <c r="T158" s="154"/>
      <c r="AT158" s="149" t="s">
        <v>146</v>
      </c>
      <c r="AU158" s="149" t="s">
        <v>89</v>
      </c>
      <c r="AV158" s="12" t="s">
        <v>89</v>
      </c>
      <c r="AW158" s="12" t="s">
        <v>41</v>
      </c>
      <c r="AX158" s="12" t="s">
        <v>87</v>
      </c>
      <c r="AY158" s="149" t="s">
        <v>136</v>
      </c>
    </row>
    <row r="159" spans="2:65" s="11" customFormat="1" ht="22.9" customHeight="1">
      <c r="B159" s="116"/>
      <c r="D159" s="117" t="s">
        <v>78</v>
      </c>
      <c r="E159" s="126" t="s">
        <v>178</v>
      </c>
      <c r="F159" s="126" t="s">
        <v>338</v>
      </c>
      <c r="I159" s="119"/>
      <c r="J159" s="127">
        <f>BK159</f>
        <v>0</v>
      </c>
      <c r="L159" s="116"/>
      <c r="M159" s="121"/>
      <c r="P159" s="122">
        <f>SUM(P160:P169)</f>
        <v>0</v>
      </c>
      <c r="R159" s="122">
        <f>SUM(R160:R169)</f>
        <v>28.543393649999999</v>
      </c>
      <c r="T159" s="123">
        <f>SUM(T160:T169)</f>
        <v>0</v>
      </c>
      <c r="AR159" s="117" t="s">
        <v>87</v>
      </c>
      <c r="AT159" s="124" t="s">
        <v>78</v>
      </c>
      <c r="AU159" s="124" t="s">
        <v>87</v>
      </c>
      <c r="AY159" s="117" t="s">
        <v>136</v>
      </c>
      <c r="BK159" s="125">
        <f>SUM(BK160:BK169)</f>
        <v>0</v>
      </c>
    </row>
    <row r="160" spans="2:65" s="1" customFormat="1" ht="16.5" customHeight="1">
      <c r="B160" s="128"/>
      <c r="C160" s="162" t="s">
        <v>8</v>
      </c>
      <c r="D160" s="162" t="s">
        <v>257</v>
      </c>
      <c r="E160" s="163" t="s">
        <v>656</v>
      </c>
      <c r="F160" s="164" t="s">
        <v>657</v>
      </c>
      <c r="G160" s="165" t="s">
        <v>342</v>
      </c>
      <c r="H160" s="166">
        <v>15.654999999999999</v>
      </c>
      <c r="I160" s="167"/>
      <c r="J160" s="168">
        <f>ROUND(I160*H160,2)</f>
        <v>0</v>
      </c>
      <c r="K160" s="169"/>
      <c r="L160" s="170"/>
      <c r="M160" s="171" t="s">
        <v>3</v>
      </c>
      <c r="N160" s="172" t="s">
        <v>50</v>
      </c>
      <c r="P160" s="139">
        <f>O160*H160</f>
        <v>0</v>
      </c>
      <c r="Q160" s="139">
        <v>1.319E-2</v>
      </c>
      <c r="R160" s="139">
        <f>Q160*H160</f>
        <v>0.20648944999999999</v>
      </c>
      <c r="S160" s="139">
        <v>0</v>
      </c>
      <c r="T160" s="140">
        <f>S160*H160</f>
        <v>0</v>
      </c>
      <c r="AR160" s="141" t="s">
        <v>178</v>
      </c>
      <c r="AT160" s="141" t="s">
        <v>257</v>
      </c>
      <c r="AU160" s="141" t="s">
        <v>89</v>
      </c>
      <c r="AY160" s="16" t="s">
        <v>136</v>
      </c>
      <c r="BE160" s="142">
        <f>IF(N160="základní",J160,0)</f>
        <v>0</v>
      </c>
      <c r="BF160" s="142">
        <f>IF(N160="snížená",J160,0)</f>
        <v>0</v>
      </c>
      <c r="BG160" s="142">
        <f>IF(N160="zákl. přenesená",J160,0)</f>
        <v>0</v>
      </c>
      <c r="BH160" s="142">
        <f>IF(N160="sníž. přenesená",J160,0)</f>
        <v>0</v>
      </c>
      <c r="BI160" s="142">
        <f>IF(N160="nulová",J160,0)</f>
        <v>0</v>
      </c>
      <c r="BJ160" s="16" t="s">
        <v>87</v>
      </c>
      <c r="BK160" s="142">
        <f>ROUND(I160*H160,2)</f>
        <v>0</v>
      </c>
      <c r="BL160" s="16" t="s">
        <v>142</v>
      </c>
      <c r="BM160" s="141" t="s">
        <v>658</v>
      </c>
    </row>
    <row r="161" spans="2:65" s="12" customFormat="1" ht="11.25">
      <c r="B161" s="147"/>
      <c r="D161" s="148" t="s">
        <v>146</v>
      </c>
      <c r="E161" s="149" t="s">
        <v>3</v>
      </c>
      <c r="F161" s="150" t="s">
        <v>659</v>
      </c>
      <c r="H161" s="151">
        <v>15.654999999999999</v>
      </c>
      <c r="I161" s="152"/>
      <c r="L161" s="147"/>
      <c r="M161" s="153"/>
      <c r="T161" s="154"/>
      <c r="AT161" s="149" t="s">
        <v>146</v>
      </c>
      <c r="AU161" s="149" t="s">
        <v>89</v>
      </c>
      <c r="AV161" s="12" t="s">
        <v>89</v>
      </c>
      <c r="AW161" s="12" t="s">
        <v>41</v>
      </c>
      <c r="AX161" s="12" t="s">
        <v>87</v>
      </c>
      <c r="AY161" s="149" t="s">
        <v>136</v>
      </c>
    </row>
    <row r="162" spans="2:65" s="1" customFormat="1" ht="16.5" customHeight="1">
      <c r="B162" s="128"/>
      <c r="C162" s="129" t="s">
        <v>274</v>
      </c>
      <c r="D162" s="129" t="s">
        <v>138</v>
      </c>
      <c r="E162" s="130" t="s">
        <v>660</v>
      </c>
      <c r="F162" s="131" t="s">
        <v>661</v>
      </c>
      <c r="G162" s="132" t="s">
        <v>150</v>
      </c>
      <c r="H162" s="133">
        <v>1</v>
      </c>
      <c r="I162" s="134"/>
      <c r="J162" s="135">
        <f>ROUND(I162*H162,2)</f>
        <v>0</v>
      </c>
      <c r="K162" s="136"/>
      <c r="L162" s="32"/>
      <c r="M162" s="137" t="s">
        <v>3</v>
      </c>
      <c r="N162" s="138" t="s">
        <v>50</v>
      </c>
      <c r="P162" s="139">
        <f>O162*H162</f>
        <v>0</v>
      </c>
      <c r="Q162" s="139">
        <v>0.41556999999999999</v>
      </c>
      <c r="R162" s="139">
        <f>Q162*H162</f>
        <v>0.41556999999999999</v>
      </c>
      <c r="S162" s="139">
        <v>0</v>
      </c>
      <c r="T162" s="140">
        <f>S162*H162</f>
        <v>0</v>
      </c>
      <c r="AR162" s="141" t="s">
        <v>142</v>
      </c>
      <c r="AT162" s="141" t="s">
        <v>138</v>
      </c>
      <c r="AU162" s="141" t="s">
        <v>89</v>
      </c>
      <c r="AY162" s="16" t="s">
        <v>136</v>
      </c>
      <c r="BE162" s="142">
        <f>IF(N162="základní",J162,0)</f>
        <v>0</v>
      </c>
      <c r="BF162" s="142">
        <f>IF(N162="snížená",J162,0)</f>
        <v>0</v>
      </c>
      <c r="BG162" s="142">
        <f>IF(N162="zákl. přenesená",J162,0)</f>
        <v>0</v>
      </c>
      <c r="BH162" s="142">
        <f>IF(N162="sníž. přenesená",J162,0)</f>
        <v>0</v>
      </c>
      <c r="BI162" s="142">
        <f>IF(N162="nulová",J162,0)</f>
        <v>0</v>
      </c>
      <c r="BJ162" s="16" t="s">
        <v>87</v>
      </c>
      <c r="BK162" s="142">
        <f>ROUND(I162*H162,2)</f>
        <v>0</v>
      </c>
      <c r="BL162" s="16" t="s">
        <v>142</v>
      </c>
      <c r="BM162" s="141" t="s">
        <v>662</v>
      </c>
    </row>
    <row r="163" spans="2:65" s="12" customFormat="1" ht="11.25">
      <c r="B163" s="147"/>
      <c r="D163" s="148" t="s">
        <v>146</v>
      </c>
      <c r="E163" s="149" t="s">
        <v>3</v>
      </c>
      <c r="F163" s="150" t="s">
        <v>87</v>
      </c>
      <c r="H163" s="151">
        <v>1</v>
      </c>
      <c r="I163" s="152"/>
      <c r="L163" s="147"/>
      <c r="M163" s="153"/>
      <c r="T163" s="154"/>
      <c r="AT163" s="149" t="s">
        <v>146</v>
      </c>
      <c r="AU163" s="149" t="s">
        <v>89</v>
      </c>
      <c r="AV163" s="12" t="s">
        <v>89</v>
      </c>
      <c r="AW163" s="12" t="s">
        <v>41</v>
      </c>
      <c r="AX163" s="12" t="s">
        <v>87</v>
      </c>
      <c r="AY163" s="149" t="s">
        <v>136</v>
      </c>
    </row>
    <row r="164" spans="2:65" s="1" customFormat="1" ht="21.75" customHeight="1">
      <c r="B164" s="128"/>
      <c r="C164" s="129" t="s">
        <v>280</v>
      </c>
      <c r="D164" s="129" t="s">
        <v>138</v>
      </c>
      <c r="E164" s="130" t="s">
        <v>663</v>
      </c>
      <c r="F164" s="131" t="s">
        <v>664</v>
      </c>
      <c r="G164" s="132" t="s">
        <v>342</v>
      </c>
      <c r="H164" s="133">
        <v>15.5</v>
      </c>
      <c r="I164" s="134"/>
      <c r="J164" s="135">
        <f>ROUND(I164*H164,2)</f>
        <v>0</v>
      </c>
      <c r="K164" s="136"/>
      <c r="L164" s="32"/>
      <c r="M164" s="137" t="s">
        <v>3</v>
      </c>
      <c r="N164" s="138" t="s">
        <v>50</v>
      </c>
      <c r="P164" s="139">
        <f>O164*H164</f>
        <v>0</v>
      </c>
      <c r="Q164" s="139">
        <v>3.0000000000000001E-5</v>
      </c>
      <c r="R164" s="139">
        <f>Q164*H164</f>
        <v>4.6500000000000003E-4</v>
      </c>
      <c r="S164" s="139">
        <v>0</v>
      </c>
      <c r="T164" s="140">
        <f>S164*H164</f>
        <v>0</v>
      </c>
      <c r="AR164" s="141" t="s">
        <v>142</v>
      </c>
      <c r="AT164" s="141" t="s">
        <v>138</v>
      </c>
      <c r="AU164" s="141" t="s">
        <v>89</v>
      </c>
      <c r="AY164" s="16" t="s">
        <v>136</v>
      </c>
      <c r="BE164" s="142">
        <f>IF(N164="základní",J164,0)</f>
        <v>0</v>
      </c>
      <c r="BF164" s="142">
        <f>IF(N164="snížená",J164,0)</f>
        <v>0</v>
      </c>
      <c r="BG164" s="142">
        <f>IF(N164="zákl. přenesená",J164,0)</f>
        <v>0</v>
      </c>
      <c r="BH164" s="142">
        <f>IF(N164="sníž. přenesená",J164,0)</f>
        <v>0</v>
      </c>
      <c r="BI164" s="142">
        <f>IF(N164="nulová",J164,0)</f>
        <v>0</v>
      </c>
      <c r="BJ164" s="16" t="s">
        <v>87</v>
      </c>
      <c r="BK164" s="142">
        <f>ROUND(I164*H164,2)</f>
        <v>0</v>
      </c>
      <c r="BL164" s="16" t="s">
        <v>142</v>
      </c>
      <c r="BM164" s="141" t="s">
        <v>665</v>
      </c>
    </row>
    <row r="165" spans="2:65" s="1" customFormat="1" ht="11.25">
      <c r="B165" s="32"/>
      <c r="D165" s="143" t="s">
        <v>144</v>
      </c>
      <c r="F165" s="144" t="s">
        <v>666</v>
      </c>
      <c r="I165" s="145"/>
      <c r="L165" s="32"/>
      <c r="M165" s="146"/>
      <c r="T165" s="53"/>
      <c r="AT165" s="16" t="s">
        <v>144</v>
      </c>
      <c r="AU165" s="16" t="s">
        <v>89</v>
      </c>
    </row>
    <row r="166" spans="2:65" s="12" customFormat="1" ht="11.25">
      <c r="B166" s="147"/>
      <c r="D166" s="148" t="s">
        <v>146</v>
      </c>
      <c r="E166" s="149" t="s">
        <v>3</v>
      </c>
      <c r="F166" s="150" t="s">
        <v>667</v>
      </c>
      <c r="H166" s="151">
        <v>15.5</v>
      </c>
      <c r="I166" s="152"/>
      <c r="L166" s="147"/>
      <c r="M166" s="153"/>
      <c r="T166" s="154"/>
      <c r="AT166" s="149" t="s">
        <v>146</v>
      </c>
      <c r="AU166" s="149" t="s">
        <v>89</v>
      </c>
      <c r="AV166" s="12" t="s">
        <v>89</v>
      </c>
      <c r="AW166" s="12" t="s">
        <v>41</v>
      </c>
      <c r="AX166" s="12" t="s">
        <v>87</v>
      </c>
      <c r="AY166" s="149" t="s">
        <v>136</v>
      </c>
    </row>
    <row r="167" spans="2:65" s="1" customFormat="1" ht="24.2" customHeight="1">
      <c r="B167" s="128"/>
      <c r="C167" s="129" t="s">
        <v>291</v>
      </c>
      <c r="D167" s="129" t="s">
        <v>138</v>
      </c>
      <c r="E167" s="130" t="s">
        <v>563</v>
      </c>
      <c r="F167" s="131" t="s">
        <v>564</v>
      </c>
      <c r="G167" s="132" t="s">
        <v>196</v>
      </c>
      <c r="H167" s="133">
        <v>11.16</v>
      </c>
      <c r="I167" s="134"/>
      <c r="J167" s="135">
        <f>ROUND(I167*H167,2)</f>
        <v>0</v>
      </c>
      <c r="K167" s="136"/>
      <c r="L167" s="32"/>
      <c r="M167" s="137" t="s">
        <v>3</v>
      </c>
      <c r="N167" s="138" t="s">
        <v>50</v>
      </c>
      <c r="P167" s="139">
        <f>O167*H167</f>
        <v>0</v>
      </c>
      <c r="Q167" s="139">
        <v>2.5018699999999998</v>
      </c>
      <c r="R167" s="139">
        <f>Q167*H167</f>
        <v>27.920869199999999</v>
      </c>
      <c r="S167" s="139">
        <v>0</v>
      </c>
      <c r="T167" s="140">
        <f>S167*H167</f>
        <v>0</v>
      </c>
      <c r="AR167" s="141" t="s">
        <v>142</v>
      </c>
      <c r="AT167" s="141" t="s">
        <v>138</v>
      </c>
      <c r="AU167" s="141" t="s">
        <v>89</v>
      </c>
      <c r="AY167" s="16" t="s">
        <v>136</v>
      </c>
      <c r="BE167" s="142">
        <f>IF(N167="základní",J167,0)</f>
        <v>0</v>
      </c>
      <c r="BF167" s="142">
        <f>IF(N167="snížená",J167,0)</f>
        <v>0</v>
      </c>
      <c r="BG167" s="142">
        <f>IF(N167="zákl. přenesená",J167,0)</f>
        <v>0</v>
      </c>
      <c r="BH167" s="142">
        <f>IF(N167="sníž. přenesená",J167,0)</f>
        <v>0</v>
      </c>
      <c r="BI167" s="142">
        <f>IF(N167="nulová",J167,0)</f>
        <v>0</v>
      </c>
      <c r="BJ167" s="16" t="s">
        <v>87</v>
      </c>
      <c r="BK167" s="142">
        <f>ROUND(I167*H167,2)</f>
        <v>0</v>
      </c>
      <c r="BL167" s="16" t="s">
        <v>142</v>
      </c>
      <c r="BM167" s="141" t="s">
        <v>668</v>
      </c>
    </row>
    <row r="168" spans="2:65" s="1" customFormat="1" ht="11.25">
      <c r="B168" s="32"/>
      <c r="D168" s="143" t="s">
        <v>144</v>
      </c>
      <c r="F168" s="144" t="s">
        <v>566</v>
      </c>
      <c r="I168" s="145"/>
      <c r="L168" s="32"/>
      <c r="M168" s="146"/>
      <c r="T168" s="53"/>
      <c r="AT168" s="16" t="s">
        <v>144</v>
      </c>
      <c r="AU168" s="16" t="s">
        <v>89</v>
      </c>
    </row>
    <row r="169" spans="2:65" s="12" customFormat="1" ht="11.25">
      <c r="B169" s="147"/>
      <c r="D169" s="148" t="s">
        <v>146</v>
      </c>
      <c r="E169" s="149" t="s">
        <v>3</v>
      </c>
      <c r="F169" s="150" t="s">
        <v>669</v>
      </c>
      <c r="H169" s="151">
        <v>11.16</v>
      </c>
      <c r="I169" s="152"/>
      <c r="L169" s="147"/>
      <c r="M169" s="153"/>
      <c r="T169" s="154"/>
      <c r="AT169" s="149" t="s">
        <v>146</v>
      </c>
      <c r="AU169" s="149" t="s">
        <v>89</v>
      </c>
      <c r="AV169" s="12" t="s">
        <v>89</v>
      </c>
      <c r="AW169" s="12" t="s">
        <v>41</v>
      </c>
      <c r="AX169" s="12" t="s">
        <v>87</v>
      </c>
      <c r="AY169" s="149" t="s">
        <v>136</v>
      </c>
    </row>
    <row r="170" spans="2:65" s="11" customFormat="1" ht="22.9" customHeight="1">
      <c r="B170" s="116"/>
      <c r="D170" s="117" t="s">
        <v>78</v>
      </c>
      <c r="E170" s="126" t="s">
        <v>184</v>
      </c>
      <c r="F170" s="126" t="s">
        <v>568</v>
      </c>
      <c r="I170" s="119"/>
      <c r="J170" s="127">
        <f>BK170</f>
        <v>0</v>
      </c>
      <c r="L170" s="116"/>
      <c r="M170" s="121"/>
      <c r="P170" s="122">
        <f>SUM(P171:P179)</f>
        <v>0</v>
      </c>
      <c r="R170" s="122">
        <f>SUM(R171:R179)</f>
        <v>0.77046879999999995</v>
      </c>
      <c r="T170" s="123">
        <f>SUM(T171:T179)</f>
        <v>0</v>
      </c>
      <c r="AR170" s="117" t="s">
        <v>87</v>
      </c>
      <c r="AT170" s="124" t="s">
        <v>78</v>
      </c>
      <c r="AU170" s="124" t="s">
        <v>87</v>
      </c>
      <c r="AY170" s="117" t="s">
        <v>136</v>
      </c>
      <c r="BK170" s="125">
        <f>SUM(BK171:BK179)</f>
        <v>0</v>
      </c>
    </row>
    <row r="171" spans="2:65" s="1" customFormat="1" ht="24.2" customHeight="1">
      <c r="B171" s="128"/>
      <c r="C171" s="129" t="s">
        <v>303</v>
      </c>
      <c r="D171" s="129" t="s">
        <v>138</v>
      </c>
      <c r="E171" s="130" t="s">
        <v>670</v>
      </c>
      <c r="F171" s="131" t="s">
        <v>671</v>
      </c>
      <c r="G171" s="132" t="s">
        <v>141</v>
      </c>
      <c r="H171" s="133">
        <v>3.28</v>
      </c>
      <c r="I171" s="134"/>
      <c r="J171" s="135">
        <f>ROUND(I171*H171,2)</f>
        <v>0</v>
      </c>
      <c r="K171" s="136"/>
      <c r="L171" s="32"/>
      <c r="M171" s="137" t="s">
        <v>3</v>
      </c>
      <c r="N171" s="138" t="s">
        <v>50</v>
      </c>
      <c r="P171" s="139">
        <f>O171*H171</f>
        <v>0</v>
      </c>
      <c r="Q171" s="139">
        <v>8.2460000000000006E-2</v>
      </c>
      <c r="R171" s="139">
        <f>Q171*H171</f>
        <v>0.27046880000000001</v>
      </c>
      <c r="S171" s="139">
        <v>0</v>
      </c>
      <c r="T171" s="140">
        <f>S171*H171</f>
        <v>0</v>
      </c>
      <c r="AR171" s="141" t="s">
        <v>142</v>
      </c>
      <c r="AT171" s="141" t="s">
        <v>138</v>
      </c>
      <c r="AU171" s="141" t="s">
        <v>89</v>
      </c>
      <c r="AY171" s="16" t="s">
        <v>136</v>
      </c>
      <c r="BE171" s="142">
        <f>IF(N171="základní",J171,0)</f>
        <v>0</v>
      </c>
      <c r="BF171" s="142">
        <f>IF(N171="snížená",J171,0)</f>
        <v>0</v>
      </c>
      <c r="BG171" s="142">
        <f>IF(N171="zákl. přenesená",J171,0)</f>
        <v>0</v>
      </c>
      <c r="BH171" s="142">
        <f>IF(N171="sníž. přenesená",J171,0)</f>
        <v>0</v>
      </c>
      <c r="BI171" s="142">
        <f>IF(N171="nulová",J171,0)</f>
        <v>0</v>
      </c>
      <c r="BJ171" s="16" t="s">
        <v>87</v>
      </c>
      <c r="BK171" s="142">
        <f>ROUND(I171*H171,2)</f>
        <v>0</v>
      </c>
      <c r="BL171" s="16" t="s">
        <v>142</v>
      </c>
      <c r="BM171" s="141" t="s">
        <v>672</v>
      </c>
    </row>
    <row r="172" spans="2:65" s="1" customFormat="1" ht="11.25">
      <c r="B172" s="32"/>
      <c r="D172" s="143" t="s">
        <v>144</v>
      </c>
      <c r="F172" s="144" t="s">
        <v>673</v>
      </c>
      <c r="I172" s="145"/>
      <c r="L172" s="32"/>
      <c r="M172" s="146"/>
      <c r="T172" s="53"/>
      <c r="AT172" s="16" t="s">
        <v>144</v>
      </c>
      <c r="AU172" s="16" t="s">
        <v>89</v>
      </c>
    </row>
    <row r="173" spans="2:65" s="12" customFormat="1" ht="11.25">
      <c r="B173" s="147"/>
      <c r="D173" s="148" t="s">
        <v>146</v>
      </c>
      <c r="E173" s="149" t="s">
        <v>3</v>
      </c>
      <c r="F173" s="150" t="s">
        <v>674</v>
      </c>
      <c r="H173" s="151">
        <v>3.28</v>
      </c>
      <c r="I173" s="152"/>
      <c r="L173" s="147"/>
      <c r="M173" s="153"/>
      <c r="T173" s="154"/>
      <c r="AT173" s="149" t="s">
        <v>146</v>
      </c>
      <c r="AU173" s="149" t="s">
        <v>89</v>
      </c>
      <c r="AV173" s="12" t="s">
        <v>89</v>
      </c>
      <c r="AW173" s="12" t="s">
        <v>41</v>
      </c>
      <c r="AX173" s="12" t="s">
        <v>87</v>
      </c>
      <c r="AY173" s="149" t="s">
        <v>136</v>
      </c>
    </row>
    <row r="174" spans="2:65" s="1" customFormat="1" ht="16.5" customHeight="1">
      <c r="B174" s="128"/>
      <c r="C174" s="162" t="s">
        <v>309</v>
      </c>
      <c r="D174" s="162" t="s">
        <v>257</v>
      </c>
      <c r="E174" s="163" t="s">
        <v>675</v>
      </c>
      <c r="F174" s="164" t="s">
        <v>676</v>
      </c>
      <c r="G174" s="165" t="s">
        <v>386</v>
      </c>
      <c r="H174" s="166">
        <v>1</v>
      </c>
      <c r="I174" s="167"/>
      <c r="J174" s="168">
        <f>ROUND(I174*H174,2)</f>
        <v>0</v>
      </c>
      <c r="K174" s="169"/>
      <c r="L174" s="170"/>
      <c r="M174" s="171" t="s">
        <v>3</v>
      </c>
      <c r="N174" s="172" t="s">
        <v>50</v>
      </c>
      <c r="P174" s="139">
        <f>O174*H174</f>
        <v>0</v>
      </c>
      <c r="Q174" s="139">
        <v>0.05</v>
      </c>
      <c r="R174" s="139">
        <f>Q174*H174</f>
        <v>0.05</v>
      </c>
      <c r="S174" s="139">
        <v>0</v>
      </c>
      <c r="T174" s="140">
        <f>S174*H174</f>
        <v>0</v>
      </c>
      <c r="AR174" s="141" t="s">
        <v>178</v>
      </c>
      <c r="AT174" s="141" t="s">
        <v>257</v>
      </c>
      <c r="AU174" s="141" t="s">
        <v>89</v>
      </c>
      <c r="AY174" s="16" t="s">
        <v>136</v>
      </c>
      <c r="BE174" s="142">
        <f>IF(N174="základní",J174,0)</f>
        <v>0</v>
      </c>
      <c r="BF174" s="142">
        <f>IF(N174="snížená",J174,0)</f>
        <v>0</v>
      </c>
      <c r="BG174" s="142">
        <f>IF(N174="zákl. přenesená",J174,0)</f>
        <v>0</v>
      </c>
      <c r="BH174" s="142">
        <f>IF(N174="sníž. přenesená",J174,0)</f>
        <v>0</v>
      </c>
      <c r="BI174" s="142">
        <f>IF(N174="nulová",J174,0)</f>
        <v>0</v>
      </c>
      <c r="BJ174" s="16" t="s">
        <v>87</v>
      </c>
      <c r="BK174" s="142">
        <f>ROUND(I174*H174,2)</f>
        <v>0</v>
      </c>
      <c r="BL174" s="16" t="s">
        <v>142</v>
      </c>
      <c r="BM174" s="141" t="s">
        <v>677</v>
      </c>
    </row>
    <row r="175" spans="2:65" s="12" customFormat="1" ht="11.25">
      <c r="B175" s="147"/>
      <c r="D175" s="148" t="s">
        <v>146</v>
      </c>
      <c r="E175" s="149" t="s">
        <v>3</v>
      </c>
      <c r="F175" s="150" t="s">
        <v>87</v>
      </c>
      <c r="H175" s="151">
        <v>1</v>
      </c>
      <c r="I175" s="152"/>
      <c r="L175" s="147"/>
      <c r="M175" s="153"/>
      <c r="T175" s="154"/>
      <c r="AT175" s="149" t="s">
        <v>146</v>
      </c>
      <c r="AU175" s="149" t="s">
        <v>89</v>
      </c>
      <c r="AV175" s="12" t="s">
        <v>89</v>
      </c>
      <c r="AW175" s="12" t="s">
        <v>41</v>
      </c>
      <c r="AX175" s="12" t="s">
        <v>87</v>
      </c>
      <c r="AY175" s="149" t="s">
        <v>136</v>
      </c>
    </row>
    <row r="176" spans="2:65" s="1" customFormat="1" ht="16.5" customHeight="1">
      <c r="B176" s="128"/>
      <c r="C176" s="162" t="s">
        <v>320</v>
      </c>
      <c r="D176" s="162" t="s">
        <v>257</v>
      </c>
      <c r="E176" s="163" t="s">
        <v>678</v>
      </c>
      <c r="F176" s="164" t="s">
        <v>679</v>
      </c>
      <c r="G176" s="165" t="s">
        <v>386</v>
      </c>
      <c r="H176" s="166">
        <v>1</v>
      </c>
      <c r="I176" s="167"/>
      <c r="J176" s="168">
        <f>ROUND(I176*H176,2)</f>
        <v>0</v>
      </c>
      <c r="K176" s="169"/>
      <c r="L176" s="170"/>
      <c r="M176" s="171" t="s">
        <v>3</v>
      </c>
      <c r="N176" s="172" t="s">
        <v>50</v>
      </c>
      <c r="P176" s="139">
        <f>O176*H176</f>
        <v>0</v>
      </c>
      <c r="Q176" s="139">
        <v>0.05</v>
      </c>
      <c r="R176" s="139">
        <f>Q176*H176</f>
        <v>0.05</v>
      </c>
      <c r="S176" s="139">
        <v>0</v>
      </c>
      <c r="T176" s="140">
        <f>S176*H176</f>
        <v>0</v>
      </c>
      <c r="AR176" s="141" t="s">
        <v>178</v>
      </c>
      <c r="AT176" s="141" t="s">
        <v>257</v>
      </c>
      <c r="AU176" s="141" t="s">
        <v>89</v>
      </c>
      <c r="AY176" s="16" t="s">
        <v>136</v>
      </c>
      <c r="BE176" s="142">
        <f>IF(N176="základní",J176,0)</f>
        <v>0</v>
      </c>
      <c r="BF176" s="142">
        <f>IF(N176="snížená",J176,0)</f>
        <v>0</v>
      </c>
      <c r="BG176" s="142">
        <f>IF(N176="zákl. přenesená",J176,0)</f>
        <v>0</v>
      </c>
      <c r="BH176" s="142">
        <f>IF(N176="sníž. přenesená",J176,0)</f>
        <v>0</v>
      </c>
      <c r="BI176" s="142">
        <f>IF(N176="nulová",J176,0)</f>
        <v>0</v>
      </c>
      <c r="BJ176" s="16" t="s">
        <v>87</v>
      </c>
      <c r="BK176" s="142">
        <f>ROUND(I176*H176,2)</f>
        <v>0</v>
      </c>
      <c r="BL176" s="16" t="s">
        <v>142</v>
      </c>
      <c r="BM176" s="141" t="s">
        <v>680</v>
      </c>
    </row>
    <row r="177" spans="2:65" s="12" customFormat="1" ht="11.25">
      <c r="B177" s="147"/>
      <c r="D177" s="148" t="s">
        <v>146</v>
      </c>
      <c r="E177" s="149" t="s">
        <v>3</v>
      </c>
      <c r="F177" s="150" t="s">
        <v>87</v>
      </c>
      <c r="H177" s="151">
        <v>1</v>
      </c>
      <c r="I177" s="152"/>
      <c r="L177" s="147"/>
      <c r="M177" s="153"/>
      <c r="T177" s="154"/>
      <c r="AT177" s="149" t="s">
        <v>146</v>
      </c>
      <c r="AU177" s="149" t="s">
        <v>89</v>
      </c>
      <c r="AV177" s="12" t="s">
        <v>89</v>
      </c>
      <c r="AW177" s="12" t="s">
        <v>41</v>
      </c>
      <c r="AX177" s="12" t="s">
        <v>87</v>
      </c>
      <c r="AY177" s="149" t="s">
        <v>136</v>
      </c>
    </row>
    <row r="178" spans="2:65" s="1" customFormat="1" ht="24.2" customHeight="1">
      <c r="B178" s="128"/>
      <c r="C178" s="129" t="s">
        <v>327</v>
      </c>
      <c r="D178" s="129" t="s">
        <v>138</v>
      </c>
      <c r="E178" s="130" t="s">
        <v>681</v>
      </c>
      <c r="F178" s="131" t="s">
        <v>682</v>
      </c>
      <c r="G178" s="132" t="s">
        <v>386</v>
      </c>
      <c r="H178" s="133">
        <v>1</v>
      </c>
      <c r="I178" s="134"/>
      <c r="J178" s="135">
        <f>ROUND(I178*H178,2)</f>
        <v>0</v>
      </c>
      <c r="K178" s="136"/>
      <c r="L178" s="32"/>
      <c r="M178" s="137" t="s">
        <v>3</v>
      </c>
      <c r="N178" s="138" t="s">
        <v>50</v>
      </c>
      <c r="P178" s="139">
        <f>O178*H178</f>
        <v>0</v>
      </c>
      <c r="Q178" s="139">
        <v>0.4</v>
      </c>
      <c r="R178" s="139">
        <f>Q178*H178</f>
        <v>0.4</v>
      </c>
      <c r="S178" s="139">
        <v>0</v>
      </c>
      <c r="T178" s="140">
        <f>S178*H178</f>
        <v>0</v>
      </c>
      <c r="AR178" s="141" t="s">
        <v>142</v>
      </c>
      <c r="AT178" s="141" t="s">
        <v>138</v>
      </c>
      <c r="AU178" s="141" t="s">
        <v>89</v>
      </c>
      <c r="AY178" s="16" t="s">
        <v>136</v>
      </c>
      <c r="BE178" s="142">
        <f>IF(N178="základní",J178,0)</f>
        <v>0</v>
      </c>
      <c r="BF178" s="142">
        <f>IF(N178="snížená",J178,0)</f>
        <v>0</v>
      </c>
      <c r="BG178" s="142">
        <f>IF(N178="zákl. přenesená",J178,0)</f>
        <v>0</v>
      </c>
      <c r="BH178" s="142">
        <f>IF(N178="sníž. přenesená",J178,0)</f>
        <v>0</v>
      </c>
      <c r="BI178" s="142">
        <f>IF(N178="nulová",J178,0)</f>
        <v>0</v>
      </c>
      <c r="BJ178" s="16" t="s">
        <v>87</v>
      </c>
      <c r="BK178" s="142">
        <f>ROUND(I178*H178,2)</f>
        <v>0</v>
      </c>
      <c r="BL178" s="16" t="s">
        <v>142</v>
      </c>
      <c r="BM178" s="141" t="s">
        <v>683</v>
      </c>
    </row>
    <row r="179" spans="2:65" s="12" customFormat="1" ht="11.25">
      <c r="B179" s="147"/>
      <c r="D179" s="148" t="s">
        <v>146</v>
      </c>
      <c r="E179" s="149" t="s">
        <v>3</v>
      </c>
      <c r="F179" s="150" t="s">
        <v>87</v>
      </c>
      <c r="H179" s="151">
        <v>1</v>
      </c>
      <c r="I179" s="152"/>
      <c r="L179" s="147"/>
      <c r="M179" s="153"/>
      <c r="T179" s="154"/>
      <c r="AT179" s="149" t="s">
        <v>146</v>
      </c>
      <c r="AU179" s="149" t="s">
        <v>89</v>
      </c>
      <c r="AV179" s="12" t="s">
        <v>89</v>
      </c>
      <c r="AW179" s="12" t="s">
        <v>41</v>
      </c>
      <c r="AX179" s="12" t="s">
        <v>87</v>
      </c>
      <c r="AY179" s="149" t="s">
        <v>136</v>
      </c>
    </row>
    <row r="180" spans="2:65" s="11" customFormat="1" ht="22.9" customHeight="1">
      <c r="B180" s="116"/>
      <c r="D180" s="117" t="s">
        <v>78</v>
      </c>
      <c r="E180" s="126" t="s">
        <v>357</v>
      </c>
      <c r="F180" s="126" t="s">
        <v>358</v>
      </c>
      <c r="I180" s="119"/>
      <c r="J180" s="127">
        <f>BK180</f>
        <v>0</v>
      </c>
      <c r="L180" s="116"/>
      <c r="M180" s="121"/>
      <c r="P180" s="122">
        <f>SUM(P181:P182)</f>
        <v>0</v>
      </c>
      <c r="R180" s="122">
        <f>SUM(R181:R182)</f>
        <v>0</v>
      </c>
      <c r="T180" s="123">
        <f>SUM(T181:T182)</f>
        <v>0</v>
      </c>
      <c r="AR180" s="117" t="s">
        <v>87</v>
      </c>
      <c r="AT180" s="124" t="s">
        <v>78</v>
      </c>
      <c r="AU180" s="124" t="s">
        <v>87</v>
      </c>
      <c r="AY180" s="117" t="s">
        <v>136</v>
      </c>
      <c r="BK180" s="125">
        <f>SUM(BK181:BK182)</f>
        <v>0</v>
      </c>
    </row>
    <row r="181" spans="2:65" s="1" customFormat="1" ht="16.5" customHeight="1">
      <c r="B181" s="128"/>
      <c r="C181" s="129" t="s">
        <v>333</v>
      </c>
      <c r="D181" s="129" t="s">
        <v>138</v>
      </c>
      <c r="E181" s="130" t="s">
        <v>360</v>
      </c>
      <c r="F181" s="131" t="s">
        <v>361</v>
      </c>
      <c r="G181" s="132" t="s">
        <v>247</v>
      </c>
      <c r="H181" s="133">
        <v>72.373999999999995</v>
      </c>
      <c r="I181" s="134"/>
      <c r="J181" s="135">
        <f>ROUND(I181*H181,2)</f>
        <v>0</v>
      </c>
      <c r="K181" s="136"/>
      <c r="L181" s="32"/>
      <c r="M181" s="137" t="s">
        <v>3</v>
      </c>
      <c r="N181" s="138" t="s">
        <v>50</v>
      </c>
      <c r="P181" s="139">
        <f>O181*H181</f>
        <v>0</v>
      </c>
      <c r="Q181" s="139">
        <v>0</v>
      </c>
      <c r="R181" s="139">
        <f>Q181*H181</f>
        <v>0</v>
      </c>
      <c r="S181" s="139">
        <v>0</v>
      </c>
      <c r="T181" s="140">
        <f>S181*H181</f>
        <v>0</v>
      </c>
      <c r="AR181" s="141" t="s">
        <v>142</v>
      </c>
      <c r="AT181" s="141" t="s">
        <v>138</v>
      </c>
      <c r="AU181" s="141" t="s">
        <v>89</v>
      </c>
      <c r="AY181" s="16" t="s">
        <v>136</v>
      </c>
      <c r="BE181" s="142">
        <f>IF(N181="základní",J181,0)</f>
        <v>0</v>
      </c>
      <c r="BF181" s="142">
        <f>IF(N181="snížená",J181,0)</f>
        <v>0</v>
      </c>
      <c r="BG181" s="142">
        <f>IF(N181="zákl. přenesená",J181,0)</f>
        <v>0</v>
      </c>
      <c r="BH181" s="142">
        <f>IF(N181="sníž. přenesená",J181,0)</f>
        <v>0</v>
      </c>
      <c r="BI181" s="142">
        <f>IF(N181="nulová",J181,0)</f>
        <v>0</v>
      </c>
      <c r="BJ181" s="16" t="s">
        <v>87</v>
      </c>
      <c r="BK181" s="142">
        <f>ROUND(I181*H181,2)</f>
        <v>0</v>
      </c>
      <c r="BL181" s="16" t="s">
        <v>142</v>
      </c>
      <c r="BM181" s="141" t="s">
        <v>684</v>
      </c>
    </row>
    <row r="182" spans="2:65" s="1" customFormat="1" ht="11.25">
      <c r="B182" s="32"/>
      <c r="D182" s="143" t="s">
        <v>144</v>
      </c>
      <c r="F182" s="144" t="s">
        <v>363</v>
      </c>
      <c r="I182" s="145"/>
      <c r="L182" s="32"/>
      <c r="M182" s="146"/>
      <c r="T182" s="53"/>
      <c r="AT182" s="16" t="s">
        <v>144</v>
      </c>
      <c r="AU182" s="16" t="s">
        <v>89</v>
      </c>
    </row>
    <row r="183" spans="2:65" s="11" customFormat="1" ht="25.9" customHeight="1">
      <c r="B183" s="116"/>
      <c r="D183" s="117" t="s">
        <v>78</v>
      </c>
      <c r="E183" s="118" t="s">
        <v>579</v>
      </c>
      <c r="F183" s="118" t="s">
        <v>580</v>
      </c>
      <c r="I183" s="119"/>
      <c r="J183" s="120">
        <f>BK183</f>
        <v>0</v>
      </c>
      <c r="L183" s="116"/>
      <c r="M183" s="121"/>
      <c r="P183" s="122">
        <f>P184</f>
        <v>0</v>
      </c>
      <c r="R183" s="122">
        <f>R184</f>
        <v>2.4599999999999995E-3</v>
      </c>
      <c r="T183" s="123">
        <f>T184</f>
        <v>0</v>
      </c>
      <c r="AR183" s="117" t="s">
        <v>89</v>
      </c>
      <c r="AT183" s="124" t="s">
        <v>78</v>
      </c>
      <c r="AU183" s="124" t="s">
        <v>79</v>
      </c>
      <c r="AY183" s="117" t="s">
        <v>136</v>
      </c>
      <c r="BK183" s="125">
        <f>BK184</f>
        <v>0</v>
      </c>
    </row>
    <row r="184" spans="2:65" s="11" customFormat="1" ht="22.9" customHeight="1">
      <c r="B184" s="116"/>
      <c r="D184" s="117" t="s">
        <v>78</v>
      </c>
      <c r="E184" s="126" t="s">
        <v>581</v>
      </c>
      <c r="F184" s="126" t="s">
        <v>582</v>
      </c>
      <c r="I184" s="119"/>
      <c r="J184" s="127">
        <f>BK184</f>
        <v>0</v>
      </c>
      <c r="L184" s="116"/>
      <c r="M184" s="121"/>
      <c r="P184" s="122">
        <f>SUM(P185:P188)</f>
        <v>0</v>
      </c>
      <c r="R184" s="122">
        <f>SUM(R185:R188)</f>
        <v>2.4599999999999995E-3</v>
      </c>
      <c r="T184" s="123">
        <f>SUM(T185:T188)</f>
        <v>0</v>
      </c>
      <c r="AR184" s="117" t="s">
        <v>89</v>
      </c>
      <c r="AT184" s="124" t="s">
        <v>78</v>
      </c>
      <c r="AU184" s="124" t="s">
        <v>87</v>
      </c>
      <c r="AY184" s="117" t="s">
        <v>136</v>
      </c>
      <c r="BK184" s="125">
        <f>SUM(BK185:BK188)</f>
        <v>0</v>
      </c>
    </row>
    <row r="185" spans="2:65" s="1" customFormat="1" ht="16.5" customHeight="1">
      <c r="B185" s="128"/>
      <c r="C185" s="129" t="s">
        <v>339</v>
      </c>
      <c r="D185" s="129" t="s">
        <v>138</v>
      </c>
      <c r="E185" s="130" t="s">
        <v>584</v>
      </c>
      <c r="F185" s="131" t="s">
        <v>585</v>
      </c>
      <c r="G185" s="132" t="s">
        <v>141</v>
      </c>
      <c r="H185" s="133">
        <v>8.1999999999999993</v>
      </c>
      <c r="I185" s="134"/>
      <c r="J185" s="135">
        <f>ROUND(I185*H185,2)</f>
        <v>0</v>
      </c>
      <c r="K185" s="136"/>
      <c r="L185" s="32"/>
      <c r="M185" s="137" t="s">
        <v>3</v>
      </c>
      <c r="N185" s="138" t="s">
        <v>50</v>
      </c>
      <c r="P185" s="139">
        <f>O185*H185</f>
        <v>0</v>
      </c>
      <c r="Q185" s="139">
        <v>1.6000000000000001E-4</v>
      </c>
      <c r="R185" s="139">
        <f>Q185*H185</f>
        <v>1.312E-3</v>
      </c>
      <c r="S185" s="139">
        <v>0</v>
      </c>
      <c r="T185" s="140">
        <f>S185*H185</f>
        <v>0</v>
      </c>
      <c r="AR185" s="141" t="s">
        <v>234</v>
      </c>
      <c r="AT185" s="141" t="s">
        <v>138</v>
      </c>
      <c r="AU185" s="141" t="s">
        <v>89</v>
      </c>
      <c r="AY185" s="16" t="s">
        <v>136</v>
      </c>
      <c r="BE185" s="142">
        <f>IF(N185="základní",J185,0)</f>
        <v>0</v>
      </c>
      <c r="BF185" s="142">
        <f>IF(N185="snížená",J185,0)</f>
        <v>0</v>
      </c>
      <c r="BG185" s="142">
        <f>IF(N185="zákl. přenesená",J185,0)</f>
        <v>0</v>
      </c>
      <c r="BH185" s="142">
        <f>IF(N185="sníž. přenesená",J185,0)</f>
        <v>0</v>
      </c>
      <c r="BI185" s="142">
        <f>IF(N185="nulová",J185,0)</f>
        <v>0</v>
      </c>
      <c r="BJ185" s="16" t="s">
        <v>87</v>
      </c>
      <c r="BK185" s="142">
        <f>ROUND(I185*H185,2)</f>
        <v>0</v>
      </c>
      <c r="BL185" s="16" t="s">
        <v>234</v>
      </c>
      <c r="BM185" s="141" t="s">
        <v>685</v>
      </c>
    </row>
    <row r="186" spans="2:65" s="12" customFormat="1" ht="11.25">
      <c r="B186" s="147"/>
      <c r="D186" s="148" t="s">
        <v>146</v>
      </c>
      <c r="E186" s="149" t="s">
        <v>3</v>
      </c>
      <c r="F186" s="150" t="s">
        <v>686</v>
      </c>
      <c r="H186" s="151">
        <v>8.1999999999999993</v>
      </c>
      <c r="I186" s="152"/>
      <c r="L186" s="147"/>
      <c r="M186" s="153"/>
      <c r="T186" s="154"/>
      <c r="AT186" s="149" t="s">
        <v>146</v>
      </c>
      <c r="AU186" s="149" t="s">
        <v>89</v>
      </c>
      <c r="AV186" s="12" t="s">
        <v>89</v>
      </c>
      <c r="AW186" s="12" t="s">
        <v>41</v>
      </c>
      <c r="AX186" s="12" t="s">
        <v>87</v>
      </c>
      <c r="AY186" s="149" t="s">
        <v>136</v>
      </c>
    </row>
    <row r="187" spans="2:65" s="1" customFormat="1" ht="16.5" customHeight="1">
      <c r="B187" s="128"/>
      <c r="C187" s="129" t="s">
        <v>345</v>
      </c>
      <c r="D187" s="129" t="s">
        <v>138</v>
      </c>
      <c r="E187" s="130" t="s">
        <v>589</v>
      </c>
      <c r="F187" s="131" t="s">
        <v>590</v>
      </c>
      <c r="G187" s="132" t="s">
        <v>141</v>
      </c>
      <c r="H187" s="133">
        <v>8.1999999999999993</v>
      </c>
      <c r="I187" s="134"/>
      <c r="J187" s="135">
        <f>ROUND(I187*H187,2)</f>
        <v>0</v>
      </c>
      <c r="K187" s="136"/>
      <c r="L187" s="32"/>
      <c r="M187" s="137" t="s">
        <v>3</v>
      </c>
      <c r="N187" s="138" t="s">
        <v>50</v>
      </c>
      <c r="P187" s="139">
        <f>O187*H187</f>
        <v>0</v>
      </c>
      <c r="Q187" s="139">
        <v>1.3999999999999999E-4</v>
      </c>
      <c r="R187" s="139">
        <f>Q187*H187</f>
        <v>1.1479999999999997E-3</v>
      </c>
      <c r="S187" s="139">
        <v>0</v>
      </c>
      <c r="T187" s="140">
        <f>S187*H187</f>
        <v>0</v>
      </c>
      <c r="AR187" s="141" t="s">
        <v>234</v>
      </c>
      <c r="AT187" s="141" t="s">
        <v>138</v>
      </c>
      <c r="AU187" s="141" t="s">
        <v>89</v>
      </c>
      <c r="AY187" s="16" t="s">
        <v>136</v>
      </c>
      <c r="BE187" s="142">
        <f>IF(N187="základní",J187,0)</f>
        <v>0</v>
      </c>
      <c r="BF187" s="142">
        <f>IF(N187="snížená",J187,0)</f>
        <v>0</v>
      </c>
      <c r="BG187" s="142">
        <f>IF(N187="zákl. přenesená",J187,0)</f>
        <v>0</v>
      </c>
      <c r="BH187" s="142">
        <f>IF(N187="sníž. přenesená",J187,0)</f>
        <v>0</v>
      </c>
      <c r="BI187" s="142">
        <f>IF(N187="nulová",J187,0)</f>
        <v>0</v>
      </c>
      <c r="BJ187" s="16" t="s">
        <v>87</v>
      </c>
      <c r="BK187" s="142">
        <f>ROUND(I187*H187,2)</f>
        <v>0</v>
      </c>
      <c r="BL187" s="16" t="s">
        <v>234</v>
      </c>
      <c r="BM187" s="141" t="s">
        <v>687</v>
      </c>
    </row>
    <row r="188" spans="2:65" s="12" customFormat="1" ht="11.25">
      <c r="B188" s="147"/>
      <c r="D188" s="148" t="s">
        <v>146</v>
      </c>
      <c r="E188" s="149" t="s">
        <v>3</v>
      </c>
      <c r="F188" s="150" t="s">
        <v>688</v>
      </c>
      <c r="H188" s="151">
        <v>8.1999999999999993</v>
      </c>
      <c r="I188" s="152"/>
      <c r="L188" s="147"/>
      <c r="M188" s="173"/>
      <c r="N188" s="174"/>
      <c r="O188" s="174"/>
      <c r="P188" s="174"/>
      <c r="Q188" s="174"/>
      <c r="R188" s="174"/>
      <c r="S188" s="174"/>
      <c r="T188" s="175"/>
      <c r="AT188" s="149" t="s">
        <v>146</v>
      </c>
      <c r="AU188" s="149" t="s">
        <v>89</v>
      </c>
      <c r="AV188" s="12" t="s">
        <v>89</v>
      </c>
      <c r="AW188" s="12" t="s">
        <v>41</v>
      </c>
      <c r="AX188" s="12" t="s">
        <v>87</v>
      </c>
      <c r="AY188" s="149" t="s">
        <v>136</v>
      </c>
    </row>
    <row r="189" spans="2:65" s="1" customFormat="1" ht="6.95" customHeight="1">
      <c r="B189" s="41"/>
      <c r="C189" s="42"/>
      <c r="D189" s="42"/>
      <c r="E189" s="42"/>
      <c r="F189" s="42"/>
      <c r="G189" s="42"/>
      <c r="H189" s="42"/>
      <c r="I189" s="42"/>
      <c r="J189" s="42"/>
      <c r="K189" s="42"/>
      <c r="L189" s="32"/>
    </row>
  </sheetData>
  <autoFilter ref="C87:K188" xr:uid="{00000000-0009-0000-0000-000003000000}"/>
  <mergeCells count="9">
    <mergeCell ref="E50:H50"/>
    <mergeCell ref="E78:H78"/>
    <mergeCell ref="E80:H80"/>
    <mergeCell ref="L2:V2"/>
    <mergeCell ref="E7:H7"/>
    <mergeCell ref="E9:H9"/>
    <mergeCell ref="E18:H18"/>
    <mergeCell ref="E27:H27"/>
    <mergeCell ref="E48:H48"/>
  </mergeCells>
  <hyperlinks>
    <hyperlink ref="F94" r:id="rId1" xr:uid="{00000000-0004-0000-0300-000000000000}"/>
    <hyperlink ref="F97" r:id="rId2" xr:uid="{00000000-0004-0000-0300-000001000000}"/>
    <hyperlink ref="F104" r:id="rId3" xr:uid="{00000000-0004-0000-0300-000002000000}"/>
    <hyperlink ref="F107" r:id="rId4" xr:uid="{00000000-0004-0000-0300-000003000000}"/>
    <hyperlink ref="F112" r:id="rId5" xr:uid="{00000000-0004-0000-0300-000004000000}"/>
    <hyperlink ref="F120" r:id="rId6" xr:uid="{00000000-0004-0000-0300-000005000000}"/>
    <hyperlink ref="F123" r:id="rId7" xr:uid="{00000000-0004-0000-0300-000006000000}"/>
    <hyperlink ref="F128" r:id="rId8" xr:uid="{00000000-0004-0000-0300-000007000000}"/>
    <hyperlink ref="F131" r:id="rId9" xr:uid="{00000000-0004-0000-0300-000008000000}"/>
    <hyperlink ref="F134" r:id="rId10" xr:uid="{00000000-0004-0000-0300-000009000000}"/>
    <hyperlink ref="F140" r:id="rId11" xr:uid="{00000000-0004-0000-0300-00000A000000}"/>
    <hyperlink ref="F143" r:id="rId12" xr:uid="{00000000-0004-0000-0300-00000B000000}"/>
    <hyperlink ref="F146" r:id="rId13" xr:uid="{00000000-0004-0000-0300-00000C000000}"/>
    <hyperlink ref="F151" r:id="rId14" xr:uid="{00000000-0004-0000-0300-00000D000000}"/>
    <hyperlink ref="F155" r:id="rId15" xr:uid="{00000000-0004-0000-0300-00000E000000}"/>
    <hyperlink ref="F165" r:id="rId16" xr:uid="{00000000-0004-0000-0300-00000F000000}"/>
    <hyperlink ref="F168" r:id="rId17" xr:uid="{00000000-0004-0000-0300-000010000000}"/>
    <hyperlink ref="F172" r:id="rId18" xr:uid="{00000000-0004-0000-0300-000011000000}"/>
    <hyperlink ref="F182" r:id="rId19" xr:uid="{00000000-0004-0000-0300-000012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2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2:BM95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302" t="s">
        <v>6</v>
      </c>
      <c r="M2" s="287"/>
      <c r="N2" s="287"/>
      <c r="O2" s="287"/>
      <c r="P2" s="287"/>
      <c r="Q2" s="287"/>
      <c r="R2" s="287"/>
      <c r="S2" s="287"/>
      <c r="T2" s="287"/>
      <c r="U2" s="287"/>
      <c r="V2" s="287"/>
      <c r="AT2" s="16" t="s">
        <v>98</v>
      </c>
    </row>
    <row r="3" spans="2:4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89</v>
      </c>
    </row>
    <row r="4" spans="2:46" ht="24.95" customHeight="1">
      <c r="B4" s="19"/>
      <c r="D4" s="20" t="s">
        <v>105</v>
      </c>
      <c r="L4" s="19"/>
      <c r="M4" s="85" t="s">
        <v>11</v>
      </c>
      <c r="AT4" s="16" t="s">
        <v>4</v>
      </c>
    </row>
    <row r="5" spans="2:46" ht="6.95" customHeight="1">
      <c r="B5" s="19"/>
      <c r="L5" s="19"/>
    </row>
    <row r="6" spans="2:46" ht="12" customHeight="1">
      <c r="B6" s="19"/>
      <c r="D6" s="26" t="s">
        <v>17</v>
      </c>
      <c r="L6" s="19"/>
    </row>
    <row r="7" spans="2:46" ht="16.5" customHeight="1">
      <c r="B7" s="19"/>
      <c r="E7" s="303" t="str">
        <f>'Rekapitulace stavby'!K6</f>
        <v>MVN Polom - obnova rybníka</v>
      </c>
      <c r="F7" s="304"/>
      <c r="G7" s="304"/>
      <c r="H7" s="304"/>
      <c r="L7" s="19"/>
    </row>
    <row r="8" spans="2:46" s="1" customFormat="1" ht="12" customHeight="1">
      <c r="B8" s="32"/>
      <c r="D8" s="26" t="s">
        <v>106</v>
      </c>
      <c r="L8" s="32"/>
    </row>
    <row r="9" spans="2:46" s="1" customFormat="1" ht="16.5" customHeight="1">
      <c r="B9" s="32"/>
      <c r="E9" s="265" t="s">
        <v>689</v>
      </c>
      <c r="F9" s="305"/>
      <c r="G9" s="305"/>
      <c r="H9" s="305"/>
      <c r="L9" s="32"/>
    </row>
    <row r="10" spans="2:46" s="1" customFormat="1" ht="11.25">
      <c r="B10" s="32"/>
      <c r="L10" s="32"/>
    </row>
    <row r="11" spans="2:46" s="1" customFormat="1" ht="12" customHeight="1">
      <c r="B11" s="32"/>
      <c r="D11" s="26" t="s">
        <v>19</v>
      </c>
      <c r="F11" s="24" t="s">
        <v>20</v>
      </c>
      <c r="I11" s="26" t="s">
        <v>21</v>
      </c>
      <c r="J11" s="24" t="s">
        <v>3</v>
      </c>
      <c r="L11" s="32"/>
    </row>
    <row r="12" spans="2:46" s="1" customFormat="1" ht="12" customHeight="1">
      <c r="B12" s="32"/>
      <c r="D12" s="26" t="s">
        <v>23</v>
      </c>
      <c r="F12" s="24" t="s">
        <v>24</v>
      </c>
      <c r="I12" s="26" t="s">
        <v>25</v>
      </c>
      <c r="J12" s="49" t="str">
        <f>'Rekapitulace stavby'!AN8</f>
        <v>5. 2. 2024</v>
      </c>
      <c r="L12" s="32"/>
    </row>
    <row r="13" spans="2:46" s="1" customFormat="1" ht="10.9" customHeight="1">
      <c r="B13" s="32"/>
      <c r="L13" s="32"/>
    </row>
    <row r="14" spans="2:46" s="1" customFormat="1" ht="12" customHeight="1">
      <c r="B14" s="32"/>
      <c r="D14" s="26" t="s">
        <v>29</v>
      </c>
      <c r="I14" s="26" t="s">
        <v>30</v>
      </c>
      <c r="J14" s="24" t="s">
        <v>31</v>
      </c>
      <c r="L14" s="32"/>
    </row>
    <row r="15" spans="2:46" s="1" customFormat="1" ht="18" customHeight="1">
      <c r="B15" s="32"/>
      <c r="E15" s="24" t="s">
        <v>32</v>
      </c>
      <c r="I15" s="26" t="s">
        <v>33</v>
      </c>
      <c r="J15" s="24" t="s">
        <v>34</v>
      </c>
      <c r="L15" s="32"/>
    </row>
    <row r="16" spans="2:46" s="1" customFormat="1" ht="6.95" customHeight="1">
      <c r="B16" s="32"/>
      <c r="L16" s="32"/>
    </row>
    <row r="17" spans="2:12" s="1" customFormat="1" ht="12" customHeight="1">
      <c r="B17" s="32"/>
      <c r="D17" s="26" t="s">
        <v>35</v>
      </c>
      <c r="I17" s="26" t="s">
        <v>30</v>
      </c>
      <c r="J17" s="27" t="str">
        <f>'Rekapitulace stavby'!AN13</f>
        <v>Vyplň údaj</v>
      </c>
      <c r="L17" s="32"/>
    </row>
    <row r="18" spans="2:12" s="1" customFormat="1" ht="18" customHeight="1">
      <c r="B18" s="32"/>
      <c r="E18" s="306" t="str">
        <f>'Rekapitulace stavby'!E14</f>
        <v>Vyplň údaj</v>
      </c>
      <c r="F18" s="286"/>
      <c r="G18" s="286"/>
      <c r="H18" s="286"/>
      <c r="I18" s="26" t="s">
        <v>33</v>
      </c>
      <c r="J18" s="27" t="str">
        <f>'Rekapitulace stavby'!AN14</f>
        <v>Vyplň údaj</v>
      </c>
      <c r="L18" s="32"/>
    </row>
    <row r="19" spans="2:12" s="1" customFormat="1" ht="6.95" customHeight="1">
      <c r="B19" s="32"/>
      <c r="L19" s="32"/>
    </row>
    <row r="20" spans="2:12" s="1" customFormat="1" ht="12" customHeight="1">
      <c r="B20" s="32"/>
      <c r="D20" s="26" t="s">
        <v>37</v>
      </c>
      <c r="I20" s="26" t="s">
        <v>30</v>
      </c>
      <c r="J20" s="24" t="s">
        <v>38</v>
      </c>
      <c r="L20" s="32"/>
    </row>
    <row r="21" spans="2:12" s="1" customFormat="1" ht="18" customHeight="1">
      <c r="B21" s="32"/>
      <c r="E21" s="24" t="s">
        <v>39</v>
      </c>
      <c r="I21" s="26" t="s">
        <v>33</v>
      </c>
      <c r="J21" s="24" t="s">
        <v>40</v>
      </c>
      <c r="L21" s="32"/>
    </row>
    <row r="22" spans="2:12" s="1" customFormat="1" ht="6.95" customHeight="1">
      <c r="B22" s="32"/>
      <c r="L22" s="32"/>
    </row>
    <row r="23" spans="2:12" s="1" customFormat="1" ht="12" customHeight="1">
      <c r="B23" s="32"/>
      <c r="D23" s="26" t="s">
        <v>42</v>
      </c>
      <c r="I23" s="26" t="s">
        <v>30</v>
      </c>
      <c r="J23" s="24" t="s">
        <v>38</v>
      </c>
      <c r="L23" s="32"/>
    </row>
    <row r="24" spans="2:12" s="1" customFormat="1" ht="18" customHeight="1">
      <c r="B24" s="32"/>
      <c r="E24" s="24" t="s">
        <v>39</v>
      </c>
      <c r="I24" s="26" t="s">
        <v>33</v>
      </c>
      <c r="J24" s="24" t="s">
        <v>40</v>
      </c>
      <c r="L24" s="32"/>
    </row>
    <row r="25" spans="2:12" s="1" customFormat="1" ht="6.95" customHeight="1">
      <c r="B25" s="32"/>
      <c r="L25" s="32"/>
    </row>
    <row r="26" spans="2:12" s="1" customFormat="1" ht="12" customHeight="1">
      <c r="B26" s="32"/>
      <c r="D26" s="26" t="s">
        <v>43</v>
      </c>
      <c r="L26" s="32"/>
    </row>
    <row r="27" spans="2:12" s="7" customFormat="1" ht="16.5" customHeight="1">
      <c r="B27" s="86"/>
      <c r="E27" s="291" t="s">
        <v>3</v>
      </c>
      <c r="F27" s="291"/>
      <c r="G27" s="291"/>
      <c r="H27" s="291"/>
      <c r="L27" s="86"/>
    </row>
    <row r="28" spans="2:12" s="1" customFormat="1" ht="6.95" customHeight="1">
      <c r="B28" s="32"/>
      <c r="L28" s="32"/>
    </row>
    <row r="29" spans="2:12" s="1" customFormat="1" ht="6.95" customHeight="1">
      <c r="B29" s="32"/>
      <c r="D29" s="50"/>
      <c r="E29" s="50"/>
      <c r="F29" s="50"/>
      <c r="G29" s="50"/>
      <c r="H29" s="50"/>
      <c r="I29" s="50"/>
      <c r="J29" s="50"/>
      <c r="K29" s="50"/>
      <c r="L29" s="32"/>
    </row>
    <row r="30" spans="2:12" s="1" customFormat="1" ht="25.35" customHeight="1">
      <c r="B30" s="32"/>
      <c r="D30" s="87" t="s">
        <v>45</v>
      </c>
      <c r="J30" s="63">
        <f>ROUND(J83, 2)</f>
        <v>0</v>
      </c>
      <c r="L30" s="32"/>
    </row>
    <row r="31" spans="2:12" s="1" customFormat="1" ht="6.95" customHeight="1">
      <c r="B31" s="32"/>
      <c r="D31" s="50"/>
      <c r="E31" s="50"/>
      <c r="F31" s="50"/>
      <c r="G31" s="50"/>
      <c r="H31" s="50"/>
      <c r="I31" s="50"/>
      <c r="J31" s="50"/>
      <c r="K31" s="50"/>
      <c r="L31" s="32"/>
    </row>
    <row r="32" spans="2:12" s="1" customFormat="1" ht="14.45" customHeight="1">
      <c r="B32" s="32"/>
      <c r="F32" s="35" t="s">
        <v>47</v>
      </c>
      <c r="I32" s="35" t="s">
        <v>46</v>
      </c>
      <c r="J32" s="35" t="s">
        <v>48</v>
      </c>
      <c r="L32" s="32"/>
    </row>
    <row r="33" spans="2:12" s="1" customFormat="1" ht="14.45" customHeight="1">
      <c r="B33" s="32"/>
      <c r="D33" s="52" t="s">
        <v>49</v>
      </c>
      <c r="E33" s="26" t="s">
        <v>50</v>
      </c>
      <c r="F33" s="88">
        <f>ROUND((SUM(BE83:BE94)),  2)</f>
        <v>0</v>
      </c>
      <c r="I33" s="89">
        <v>0.21</v>
      </c>
      <c r="J33" s="88">
        <f>ROUND(((SUM(BE83:BE94))*I33),  2)</f>
        <v>0</v>
      </c>
      <c r="L33" s="32"/>
    </row>
    <row r="34" spans="2:12" s="1" customFormat="1" ht="14.45" customHeight="1">
      <c r="B34" s="32"/>
      <c r="E34" s="26" t="s">
        <v>51</v>
      </c>
      <c r="F34" s="88">
        <f>ROUND((SUM(BF83:BF94)),  2)</f>
        <v>0</v>
      </c>
      <c r="I34" s="89">
        <v>0.12</v>
      </c>
      <c r="J34" s="88">
        <f>ROUND(((SUM(BF83:BF94))*I34),  2)</f>
        <v>0</v>
      </c>
      <c r="L34" s="32"/>
    </row>
    <row r="35" spans="2:12" s="1" customFormat="1" ht="14.45" hidden="1" customHeight="1">
      <c r="B35" s="32"/>
      <c r="E35" s="26" t="s">
        <v>52</v>
      </c>
      <c r="F35" s="88">
        <f>ROUND((SUM(BG83:BG94)),  2)</f>
        <v>0</v>
      </c>
      <c r="I35" s="89">
        <v>0.21</v>
      </c>
      <c r="J35" s="88">
        <f>0</f>
        <v>0</v>
      </c>
      <c r="L35" s="32"/>
    </row>
    <row r="36" spans="2:12" s="1" customFormat="1" ht="14.45" hidden="1" customHeight="1">
      <c r="B36" s="32"/>
      <c r="E36" s="26" t="s">
        <v>53</v>
      </c>
      <c r="F36" s="88">
        <f>ROUND((SUM(BH83:BH94)),  2)</f>
        <v>0</v>
      </c>
      <c r="I36" s="89">
        <v>0.12</v>
      </c>
      <c r="J36" s="88">
        <f>0</f>
        <v>0</v>
      </c>
      <c r="L36" s="32"/>
    </row>
    <row r="37" spans="2:12" s="1" customFormat="1" ht="14.45" hidden="1" customHeight="1">
      <c r="B37" s="32"/>
      <c r="E37" s="26" t="s">
        <v>54</v>
      </c>
      <c r="F37" s="88">
        <f>ROUND((SUM(BI83:BI94)),  2)</f>
        <v>0</v>
      </c>
      <c r="I37" s="89">
        <v>0</v>
      </c>
      <c r="J37" s="88">
        <f>0</f>
        <v>0</v>
      </c>
      <c r="L37" s="32"/>
    </row>
    <row r="38" spans="2:12" s="1" customFormat="1" ht="6.95" customHeight="1">
      <c r="B38" s="32"/>
      <c r="L38" s="32"/>
    </row>
    <row r="39" spans="2:12" s="1" customFormat="1" ht="25.35" customHeight="1">
      <c r="B39" s="32"/>
      <c r="C39" s="90"/>
      <c r="D39" s="91" t="s">
        <v>55</v>
      </c>
      <c r="E39" s="54"/>
      <c r="F39" s="54"/>
      <c r="G39" s="92" t="s">
        <v>56</v>
      </c>
      <c r="H39" s="93" t="s">
        <v>57</v>
      </c>
      <c r="I39" s="54"/>
      <c r="J39" s="94">
        <f>SUM(J30:J37)</f>
        <v>0</v>
      </c>
      <c r="K39" s="95"/>
      <c r="L39" s="32"/>
    </row>
    <row r="40" spans="2:12" s="1" customFormat="1" ht="14.45" customHeight="1">
      <c r="B40" s="41"/>
      <c r="C40" s="42"/>
      <c r="D40" s="42"/>
      <c r="E40" s="42"/>
      <c r="F40" s="42"/>
      <c r="G40" s="42"/>
      <c r="H40" s="42"/>
      <c r="I40" s="42"/>
      <c r="J40" s="42"/>
      <c r="K40" s="42"/>
      <c r="L40" s="32"/>
    </row>
    <row r="44" spans="2:12" s="1" customFormat="1" ht="6.95" customHeight="1">
      <c r="B44" s="43"/>
      <c r="C44" s="44"/>
      <c r="D44" s="44"/>
      <c r="E44" s="44"/>
      <c r="F44" s="44"/>
      <c r="G44" s="44"/>
      <c r="H44" s="44"/>
      <c r="I44" s="44"/>
      <c r="J44" s="44"/>
      <c r="K44" s="44"/>
      <c r="L44" s="32"/>
    </row>
    <row r="45" spans="2:12" s="1" customFormat="1" ht="24.95" customHeight="1">
      <c r="B45" s="32"/>
      <c r="C45" s="20" t="s">
        <v>108</v>
      </c>
      <c r="L45" s="32"/>
    </row>
    <row r="46" spans="2:12" s="1" customFormat="1" ht="6.95" customHeight="1">
      <c r="B46" s="32"/>
      <c r="L46" s="32"/>
    </row>
    <row r="47" spans="2:12" s="1" customFormat="1" ht="12" customHeight="1">
      <c r="B47" s="32"/>
      <c r="C47" s="26" t="s">
        <v>17</v>
      </c>
      <c r="L47" s="32"/>
    </row>
    <row r="48" spans="2:12" s="1" customFormat="1" ht="16.5" customHeight="1">
      <c r="B48" s="32"/>
      <c r="E48" s="303" t="str">
        <f>E7</f>
        <v>MVN Polom - obnova rybníka</v>
      </c>
      <c r="F48" s="304"/>
      <c r="G48" s="304"/>
      <c r="H48" s="304"/>
      <c r="L48" s="32"/>
    </row>
    <row r="49" spans="2:47" s="1" customFormat="1" ht="12" customHeight="1">
      <c r="B49" s="32"/>
      <c r="C49" s="26" t="s">
        <v>106</v>
      </c>
      <c r="L49" s="32"/>
    </row>
    <row r="50" spans="2:47" s="1" customFormat="1" ht="16.5" customHeight="1">
      <c r="B50" s="32"/>
      <c r="E50" s="265" t="str">
        <f>E9</f>
        <v>polryb4 - SO-4 Oprava přístupové komunikace</v>
      </c>
      <c r="F50" s="305"/>
      <c r="G50" s="305"/>
      <c r="H50" s="305"/>
      <c r="L50" s="32"/>
    </row>
    <row r="51" spans="2:47" s="1" customFormat="1" ht="6.95" customHeight="1">
      <c r="B51" s="32"/>
      <c r="L51" s="32"/>
    </row>
    <row r="52" spans="2:47" s="1" customFormat="1" ht="12" customHeight="1">
      <c r="B52" s="32"/>
      <c r="C52" s="26" t="s">
        <v>23</v>
      </c>
      <c r="F52" s="24" t="str">
        <f>F12</f>
        <v>Polom u Údrče,Ratiboř u Žlutic</v>
      </c>
      <c r="I52" s="26" t="s">
        <v>25</v>
      </c>
      <c r="J52" s="49" t="str">
        <f>IF(J12="","",J12)</f>
        <v>5. 2. 2024</v>
      </c>
      <c r="L52" s="32"/>
    </row>
    <row r="53" spans="2:47" s="1" customFormat="1" ht="6.95" customHeight="1">
      <c r="B53" s="32"/>
      <c r="L53" s="32"/>
    </row>
    <row r="54" spans="2:47" s="1" customFormat="1" ht="15.2" customHeight="1">
      <c r="B54" s="32"/>
      <c r="C54" s="26" t="s">
        <v>29</v>
      </c>
      <c r="F54" s="24" t="str">
        <f>E15</f>
        <v>Povodí Vltavy s.p.</v>
      </c>
      <c r="I54" s="26" t="s">
        <v>37</v>
      </c>
      <c r="J54" s="30" t="str">
        <f>E21</f>
        <v>Ing.Milan Jícha</v>
      </c>
      <c r="L54" s="32"/>
    </row>
    <row r="55" spans="2:47" s="1" customFormat="1" ht="15.2" customHeight="1">
      <c r="B55" s="32"/>
      <c r="C55" s="26" t="s">
        <v>35</v>
      </c>
      <c r="F55" s="24" t="str">
        <f>IF(E18="","",E18)</f>
        <v>Vyplň údaj</v>
      </c>
      <c r="I55" s="26" t="s">
        <v>42</v>
      </c>
      <c r="J55" s="30" t="str">
        <f>E24</f>
        <v>Ing.Milan Jícha</v>
      </c>
      <c r="L55" s="32"/>
    </row>
    <row r="56" spans="2:47" s="1" customFormat="1" ht="10.35" customHeight="1">
      <c r="B56" s="32"/>
      <c r="L56" s="32"/>
    </row>
    <row r="57" spans="2:47" s="1" customFormat="1" ht="29.25" customHeight="1">
      <c r="B57" s="32"/>
      <c r="C57" s="96" t="s">
        <v>109</v>
      </c>
      <c r="D57" s="90"/>
      <c r="E57" s="90"/>
      <c r="F57" s="90"/>
      <c r="G57" s="90"/>
      <c r="H57" s="90"/>
      <c r="I57" s="90"/>
      <c r="J57" s="97" t="s">
        <v>110</v>
      </c>
      <c r="K57" s="90"/>
      <c r="L57" s="32"/>
    </row>
    <row r="58" spans="2:47" s="1" customFormat="1" ht="10.35" customHeight="1">
      <c r="B58" s="32"/>
      <c r="L58" s="32"/>
    </row>
    <row r="59" spans="2:47" s="1" customFormat="1" ht="22.9" customHeight="1">
      <c r="B59" s="32"/>
      <c r="C59" s="98" t="s">
        <v>77</v>
      </c>
      <c r="J59" s="63">
        <f>J83</f>
        <v>0</v>
      </c>
      <c r="L59" s="32"/>
      <c r="AU59" s="16" t="s">
        <v>111</v>
      </c>
    </row>
    <row r="60" spans="2:47" s="8" customFormat="1" ht="24.95" customHeight="1">
      <c r="B60" s="99"/>
      <c r="D60" s="100" t="s">
        <v>112</v>
      </c>
      <c r="E60" s="101"/>
      <c r="F60" s="101"/>
      <c r="G60" s="101"/>
      <c r="H60" s="101"/>
      <c r="I60" s="101"/>
      <c r="J60" s="102">
        <f>J84</f>
        <v>0</v>
      </c>
      <c r="L60" s="99"/>
    </row>
    <row r="61" spans="2:47" s="9" customFormat="1" ht="19.899999999999999" customHeight="1">
      <c r="B61" s="103"/>
      <c r="D61" s="104" t="s">
        <v>114</v>
      </c>
      <c r="E61" s="105"/>
      <c r="F61" s="105"/>
      <c r="G61" s="105"/>
      <c r="H61" s="105"/>
      <c r="I61" s="105"/>
      <c r="J61" s="106">
        <f>J85</f>
        <v>0</v>
      </c>
      <c r="L61" s="103"/>
    </row>
    <row r="62" spans="2:47" s="9" customFormat="1" ht="19.899999999999999" customHeight="1">
      <c r="B62" s="103"/>
      <c r="D62" s="104" t="s">
        <v>115</v>
      </c>
      <c r="E62" s="105"/>
      <c r="F62" s="105"/>
      <c r="G62" s="105"/>
      <c r="H62" s="105"/>
      <c r="I62" s="105"/>
      <c r="J62" s="106">
        <f>J88</f>
        <v>0</v>
      </c>
      <c r="L62" s="103"/>
    </row>
    <row r="63" spans="2:47" s="9" customFormat="1" ht="19.899999999999999" customHeight="1">
      <c r="B63" s="103"/>
      <c r="D63" s="104" t="s">
        <v>118</v>
      </c>
      <c r="E63" s="105"/>
      <c r="F63" s="105"/>
      <c r="G63" s="105"/>
      <c r="H63" s="105"/>
      <c r="I63" s="105"/>
      <c r="J63" s="106">
        <f>J92</f>
        <v>0</v>
      </c>
      <c r="L63" s="103"/>
    </row>
    <row r="64" spans="2:47" s="1" customFormat="1" ht="21.75" customHeight="1">
      <c r="B64" s="32"/>
      <c r="L64" s="32"/>
    </row>
    <row r="65" spans="2:12" s="1" customFormat="1" ht="6.95" customHeight="1">
      <c r="B65" s="41"/>
      <c r="C65" s="42"/>
      <c r="D65" s="42"/>
      <c r="E65" s="42"/>
      <c r="F65" s="42"/>
      <c r="G65" s="42"/>
      <c r="H65" s="42"/>
      <c r="I65" s="42"/>
      <c r="J65" s="42"/>
      <c r="K65" s="42"/>
      <c r="L65" s="32"/>
    </row>
    <row r="69" spans="2:12" s="1" customFormat="1" ht="6.95" customHeight="1">
      <c r="B69" s="43"/>
      <c r="C69" s="44"/>
      <c r="D69" s="44"/>
      <c r="E69" s="44"/>
      <c r="F69" s="44"/>
      <c r="G69" s="44"/>
      <c r="H69" s="44"/>
      <c r="I69" s="44"/>
      <c r="J69" s="44"/>
      <c r="K69" s="44"/>
      <c r="L69" s="32"/>
    </row>
    <row r="70" spans="2:12" s="1" customFormat="1" ht="24.95" customHeight="1">
      <c r="B70" s="32"/>
      <c r="C70" s="20" t="s">
        <v>121</v>
      </c>
      <c r="L70" s="32"/>
    </row>
    <row r="71" spans="2:12" s="1" customFormat="1" ht="6.95" customHeight="1">
      <c r="B71" s="32"/>
      <c r="L71" s="32"/>
    </row>
    <row r="72" spans="2:12" s="1" customFormat="1" ht="12" customHeight="1">
      <c r="B72" s="32"/>
      <c r="C72" s="26" t="s">
        <v>17</v>
      </c>
      <c r="L72" s="32"/>
    </row>
    <row r="73" spans="2:12" s="1" customFormat="1" ht="16.5" customHeight="1">
      <c r="B73" s="32"/>
      <c r="E73" s="303" t="str">
        <f>E7</f>
        <v>MVN Polom - obnova rybníka</v>
      </c>
      <c r="F73" s="304"/>
      <c r="G73" s="304"/>
      <c r="H73" s="304"/>
      <c r="L73" s="32"/>
    </row>
    <row r="74" spans="2:12" s="1" customFormat="1" ht="12" customHeight="1">
      <c r="B74" s="32"/>
      <c r="C74" s="26" t="s">
        <v>106</v>
      </c>
      <c r="L74" s="32"/>
    </row>
    <row r="75" spans="2:12" s="1" customFormat="1" ht="16.5" customHeight="1">
      <c r="B75" s="32"/>
      <c r="E75" s="265" t="str">
        <f>E9</f>
        <v>polryb4 - SO-4 Oprava přístupové komunikace</v>
      </c>
      <c r="F75" s="305"/>
      <c r="G75" s="305"/>
      <c r="H75" s="305"/>
      <c r="L75" s="32"/>
    </row>
    <row r="76" spans="2:12" s="1" customFormat="1" ht="6.95" customHeight="1">
      <c r="B76" s="32"/>
      <c r="L76" s="32"/>
    </row>
    <row r="77" spans="2:12" s="1" customFormat="1" ht="12" customHeight="1">
      <c r="B77" s="32"/>
      <c r="C77" s="26" t="s">
        <v>23</v>
      </c>
      <c r="F77" s="24" t="str">
        <f>F12</f>
        <v>Polom u Údrče,Ratiboř u Žlutic</v>
      </c>
      <c r="I77" s="26" t="s">
        <v>25</v>
      </c>
      <c r="J77" s="49" t="str">
        <f>IF(J12="","",J12)</f>
        <v>5. 2. 2024</v>
      </c>
      <c r="L77" s="32"/>
    </row>
    <row r="78" spans="2:12" s="1" customFormat="1" ht="6.95" customHeight="1">
      <c r="B78" s="32"/>
      <c r="L78" s="32"/>
    </row>
    <row r="79" spans="2:12" s="1" customFormat="1" ht="15.2" customHeight="1">
      <c r="B79" s="32"/>
      <c r="C79" s="26" t="s">
        <v>29</v>
      </c>
      <c r="F79" s="24" t="str">
        <f>E15</f>
        <v>Povodí Vltavy s.p.</v>
      </c>
      <c r="I79" s="26" t="s">
        <v>37</v>
      </c>
      <c r="J79" s="30" t="str">
        <f>E21</f>
        <v>Ing.Milan Jícha</v>
      </c>
      <c r="L79" s="32"/>
    </row>
    <row r="80" spans="2:12" s="1" customFormat="1" ht="15.2" customHeight="1">
      <c r="B80" s="32"/>
      <c r="C80" s="26" t="s">
        <v>35</v>
      </c>
      <c r="F80" s="24" t="str">
        <f>IF(E18="","",E18)</f>
        <v>Vyplň údaj</v>
      </c>
      <c r="I80" s="26" t="s">
        <v>42</v>
      </c>
      <c r="J80" s="30" t="str">
        <f>E24</f>
        <v>Ing.Milan Jícha</v>
      </c>
      <c r="L80" s="32"/>
    </row>
    <row r="81" spans="2:65" s="1" customFormat="1" ht="10.35" customHeight="1">
      <c r="B81" s="32"/>
      <c r="L81" s="32"/>
    </row>
    <row r="82" spans="2:65" s="10" customFormat="1" ht="29.25" customHeight="1">
      <c r="B82" s="107"/>
      <c r="C82" s="108" t="s">
        <v>122</v>
      </c>
      <c r="D82" s="109" t="s">
        <v>64</v>
      </c>
      <c r="E82" s="109" t="s">
        <v>60</v>
      </c>
      <c r="F82" s="109" t="s">
        <v>61</v>
      </c>
      <c r="G82" s="109" t="s">
        <v>123</v>
      </c>
      <c r="H82" s="109" t="s">
        <v>124</v>
      </c>
      <c r="I82" s="109" t="s">
        <v>125</v>
      </c>
      <c r="J82" s="110" t="s">
        <v>110</v>
      </c>
      <c r="K82" s="111" t="s">
        <v>126</v>
      </c>
      <c r="L82" s="107"/>
      <c r="M82" s="56" t="s">
        <v>3</v>
      </c>
      <c r="N82" s="57" t="s">
        <v>49</v>
      </c>
      <c r="O82" s="57" t="s">
        <v>127</v>
      </c>
      <c r="P82" s="57" t="s">
        <v>128</v>
      </c>
      <c r="Q82" s="57" t="s">
        <v>129</v>
      </c>
      <c r="R82" s="57" t="s">
        <v>130</v>
      </c>
      <c r="S82" s="57" t="s">
        <v>131</v>
      </c>
      <c r="T82" s="58" t="s">
        <v>132</v>
      </c>
    </row>
    <row r="83" spans="2:65" s="1" customFormat="1" ht="22.9" customHeight="1">
      <c r="B83" s="32"/>
      <c r="C83" s="61" t="s">
        <v>133</v>
      </c>
      <c r="J83" s="112">
        <f>BK83</f>
        <v>0</v>
      </c>
      <c r="L83" s="32"/>
      <c r="M83" s="59"/>
      <c r="N83" s="50"/>
      <c r="O83" s="50"/>
      <c r="P83" s="113">
        <f>P84</f>
        <v>0</v>
      </c>
      <c r="Q83" s="50"/>
      <c r="R83" s="113">
        <f>R84</f>
        <v>685.96799999999996</v>
      </c>
      <c r="S83" s="50"/>
      <c r="T83" s="114">
        <f>T84</f>
        <v>0</v>
      </c>
      <c r="AT83" s="16" t="s">
        <v>78</v>
      </c>
      <c r="AU83" s="16" t="s">
        <v>111</v>
      </c>
      <c r="BK83" s="115">
        <f>BK84</f>
        <v>0</v>
      </c>
    </row>
    <row r="84" spans="2:65" s="11" customFormat="1" ht="25.9" customHeight="1">
      <c r="B84" s="116"/>
      <c r="D84" s="117" t="s">
        <v>78</v>
      </c>
      <c r="E84" s="118" t="s">
        <v>134</v>
      </c>
      <c r="F84" s="118" t="s">
        <v>135</v>
      </c>
      <c r="I84" s="119"/>
      <c r="J84" s="120">
        <f>BK84</f>
        <v>0</v>
      </c>
      <c r="L84" s="116"/>
      <c r="M84" s="121"/>
      <c r="P84" s="122">
        <f>P85+P88+P92</f>
        <v>0</v>
      </c>
      <c r="R84" s="122">
        <f>R85+R88+R92</f>
        <v>685.96799999999996</v>
      </c>
      <c r="T84" s="123">
        <f>T85+T88+T92</f>
        <v>0</v>
      </c>
      <c r="AR84" s="117" t="s">
        <v>87</v>
      </c>
      <c r="AT84" s="124" t="s">
        <v>78</v>
      </c>
      <c r="AU84" s="124" t="s">
        <v>79</v>
      </c>
      <c r="AY84" s="117" t="s">
        <v>136</v>
      </c>
      <c r="BK84" s="125">
        <f>BK85+BK88+BK92</f>
        <v>0</v>
      </c>
    </row>
    <row r="85" spans="2:65" s="11" customFormat="1" ht="22.9" customHeight="1">
      <c r="B85" s="116"/>
      <c r="D85" s="117" t="s">
        <v>78</v>
      </c>
      <c r="E85" s="126" t="s">
        <v>142</v>
      </c>
      <c r="F85" s="126" t="s">
        <v>290</v>
      </c>
      <c r="I85" s="119"/>
      <c r="J85" s="127">
        <f>BK85</f>
        <v>0</v>
      </c>
      <c r="L85" s="116"/>
      <c r="M85" s="121"/>
      <c r="P85" s="122">
        <f>SUM(P86:P87)</f>
        <v>0</v>
      </c>
      <c r="R85" s="122">
        <f>SUM(R86:R87)</f>
        <v>19.968</v>
      </c>
      <c r="T85" s="123">
        <f>SUM(T86:T87)</f>
        <v>0</v>
      </c>
      <c r="AR85" s="117" t="s">
        <v>87</v>
      </c>
      <c r="AT85" s="124" t="s">
        <v>78</v>
      </c>
      <c r="AU85" s="124" t="s">
        <v>87</v>
      </c>
      <c r="AY85" s="117" t="s">
        <v>136</v>
      </c>
      <c r="BK85" s="125">
        <f>SUM(BK86:BK87)</f>
        <v>0</v>
      </c>
    </row>
    <row r="86" spans="2:65" s="1" customFormat="1" ht="21.75" customHeight="1">
      <c r="B86" s="128"/>
      <c r="C86" s="129" t="s">
        <v>87</v>
      </c>
      <c r="D86" s="129" t="s">
        <v>138</v>
      </c>
      <c r="E86" s="130" t="s">
        <v>513</v>
      </c>
      <c r="F86" s="131" t="s">
        <v>690</v>
      </c>
      <c r="G86" s="132" t="s">
        <v>196</v>
      </c>
      <c r="H86" s="133">
        <v>10</v>
      </c>
      <c r="I86" s="134"/>
      <c r="J86" s="135">
        <f>ROUND(I86*H86,2)</f>
        <v>0</v>
      </c>
      <c r="K86" s="136"/>
      <c r="L86" s="32"/>
      <c r="M86" s="137" t="s">
        <v>3</v>
      </c>
      <c r="N86" s="138" t="s">
        <v>50</v>
      </c>
      <c r="P86" s="139">
        <f>O86*H86</f>
        <v>0</v>
      </c>
      <c r="Q86" s="139">
        <v>1.9967999999999999</v>
      </c>
      <c r="R86" s="139">
        <f>Q86*H86</f>
        <v>19.968</v>
      </c>
      <c r="S86" s="139">
        <v>0</v>
      </c>
      <c r="T86" s="140">
        <f>S86*H86</f>
        <v>0</v>
      </c>
      <c r="AR86" s="141" t="s">
        <v>142</v>
      </c>
      <c r="AT86" s="141" t="s">
        <v>138</v>
      </c>
      <c r="AU86" s="141" t="s">
        <v>89</v>
      </c>
      <c r="AY86" s="16" t="s">
        <v>136</v>
      </c>
      <c r="BE86" s="142">
        <f>IF(N86="základní",J86,0)</f>
        <v>0</v>
      </c>
      <c r="BF86" s="142">
        <f>IF(N86="snížená",J86,0)</f>
        <v>0</v>
      </c>
      <c r="BG86" s="142">
        <f>IF(N86="zákl. přenesená",J86,0)</f>
        <v>0</v>
      </c>
      <c r="BH86" s="142">
        <f>IF(N86="sníž. přenesená",J86,0)</f>
        <v>0</v>
      </c>
      <c r="BI86" s="142">
        <f>IF(N86="nulová",J86,0)</f>
        <v>0</v>
      </c>
      <c r="BJ86" s="16" t="s">
        <v>87</v>
      </c>
      <c r="BK86" s="142">
        <f>ROUND(I86*H86,2)</f>
        <v>0</v>
      </c>
      <c r="BL86" s="16" t="s">
        <v>142</v>
      </c>
      <c r="BM86" s="141" t="s">
        <v>691</v>
      </c>
    </row>
    <row r="87" spans="2:65" s="12" customFormat="1" ht="11.25">
      <c r="B87" s="147"/>
      <c r="D87" s="148" t="s">
        <v>146</v>
      </c>
      <c r="E87" s="149" t="s">
        <v>3</v>
      </c>
      <c r="F87" s="150" t="s">
        <v>692</v>
      </c>
      <c r="H87" s="151">
        <v>10</v>
      </c>
      <c r="I87" s="152"/>
      <c r="L87" s="147"/>
      <c r="M87" s="153"/>
      <c r="T87" s="154"/>
      <c r="AT87" s="149" t="s">
        <v>146</v>
      </c>
      <c r="AU87" s="149" t="s">
        <v>89</v>
      </c>
      <c r="AV87" s="12" t="s">
        <v>89</v>
      </c>
      <c r="AW87" s="12" t="s">
        <v>41</v>
      </c>
      <c r="AX87" s="12" t="s">
        <v>87</v>
      </c>
      <c r="AY87" s="149" t="s">
        <v>136</v>
      </c>
    </row>
    <row r="88" spans="2:65" s="11" customFormat="1" ht="22.9" customHeight="1">
      <c r="B88" s="116"/>
      <c r="D88" s="117" t="s">
        <v>78</v>
      </c>
      <c r="E88" s="126" t="s">
        <v>162</v>
      </c>
      <c r="F88" s="126" t="s">
        <v>326</v>
      </c>
      <c r="I88" s="119"/>
      <c r="J88" s="127">
        <f>BK88</f>
        <v>0</v>
      </c>
      <c r="L88" s="116"/>
      <c r="M88" s="121"/>
      <c r="P88" s="122">
        <f>SUM(P89:P91)</f>
        <v>0</v>
      </c>
      <c r="R88" s="122">
        <f>SUM(R89:R91)</f>
        <v>666</v>
      </c>
      <c r="T88" s="123">
        <f>SUM(T89:T91)</f>
        <v>0</v>
      </c>
      <c r="AR88" s="117" t="s">
        <v>87</v>
      </c>
      <c r="AT88" s="124" t="s">
        <v>78</v>
      </c>
      <c r="AU88" s="124" t="s">
        <v>87</v>
      </c>
      <c r="AY88" s="117" t="s">
        <v>136</v>
      </c>
      <c r="BK88" s="125">
        <f>SUM(BK89:BK91)</f>
        <v>0</v>
      </c>
    </row>
    <row r="89" spans="2:65" s="1" customFormat="1" ht="24.2" customHeight="1">
      <c r="B89" s="128"/>
      <c r="C89" s="129" t="s">
        <v>89</v>
      </c>
      <c r="D89" s="129" t="s">
        <v>138</v>
      </c>
      <c r="E89" s="130" t="s">
        <v>693</v>
      </c>
      <c r="F89" s="131" t="s">
        <v>694</v>
      </c>
      <c r="G89" s="132" t="s">
        <v>196</v>
      </c>
      <c r="H89" s="133">
        <v>450</v>
      </c>
      <c r="I89" s="134"/>
      <c r="J89" s="135">
        <f>ROUND(I89*H89,2)</f>
        <v>0</v>
      </c>
      <c r="K89" s="136"/>
      <c r="L89" s="32"/>
      <c r="M89" s="137" t="s">
        <v>3</v>
      </c>
      <c r="N89" s="138" t="s">
        <v>50</v>
      </c>
      <c r="P89" s="139">
        <f>O89*H89</f>
        <v>0</v>
      </c>
      <c r="Q89" s="139">
        <v>1.48</v>
      </c>
      <c r="R89" s="139">
        <f>Q89*H89</f>
        <v>666</v>
      </c>
      <c r="S89" s="139">
        <v>0</v>
      </c>
      <c r="T89" s="140">
        <f>S89*H89</f>
        <v>0</v>
      </c>
      <c r="AR89" s="141" t="s">
        <v>142</v>
      </c>
      <c r="AT89" s="141" t="s">
        <v>138</v>
      </c>
      <c r="AU89" s="141" t="s">
        <v>89</v>
      </c>
      <c r="AY89" s="16" t="s">
        <v>136</v>
      </c>
      <c r="BE89" s="142">
        <f>IF(N89="základní",J89,0)</f>
        <v>0</v>
      </c>
      <c r="BF89" s="142">
        <f>IF(N89="snížená",J89,0)</f>
        <v>0</v>
      </c>
      <c r="BG89" s="142">
        <f>IF(N89="zákl. přenesená",J89,0)</f>
        <v>0</v>
      </c>
      <c r="BH89" s="142">
        <f>IF(N89="sníž. přenesená",J89,0)</f>
        <v>0</v>
      </c>
      <c r="BI89" s="142">
        <f>IF(N89="nulová",J89,0)</f>
        <v>0</v>
      </c>
      <c r="BJ89" s="16" t="s">
        <v>87</v>
      </c>
      <c r="BK89" s="142">
        <f>ROUND(I89*H89,2)</f>
        <v>0</v>
      </c>
      <c r="BL89" s="16" t="s">
        <v>142</v>
      </c>
      <c r="BM89" s="141" t="s">
        <v>695</v>
      </c>
    </row>
    <row r="90" spans="2:65" s="1" customFormat="1" ht="11.25">
      <c r="B90" s="32"/>
      <c r="D90" s="143" t="s">
        <v>144</v>
      </c>
      <c r="F90" s="144" t="s">
        <v>696</v>
      </c>
      <c r="I90" s="145"/>
      <c r="L90" s="32"/>
      <c r="M90" s="146"/>
      <c r="T90" s="53"/>
      <c r="AT90" s="16" t="s">
        <v>144</v>
      </c>
      <c r="AU90" s="16" t="s">
        <v>89</v>
      </c>
    </row>
    <row r="91" spans="2:65" s="12" customFormat="1" ht="11.25">
      <c r="B91" s="147"/>
      <c r="D91" s="148" t="s">
        <v>146</v>
      </c>
      <c r="E91" s="149" t="s">
        <v>3</v>
      </c>
      <c r="F91" s="150" t="s">
        <v>697</v>
      </c>
      <c r="H91" s="151">
        <v>450</v>
      </c>
      <c r="I91" s="152"/>
      <c r="L91" s="147"/>
      <c r="M91" s="153"/>
      <c r="T91" s="154"/>
      <c r="AT91" s="149" t="s">
        <v>146</v>
      </c>
      <c r="AU91" s="149" t="s">
        <v>89</v>
      </c>
      <c r="AV91" s="12" t="s">
        <v>89</v>
      </c>
      <c r="AW91" s="12" t="s">
        <v>41</v>
      </c>
      <c r="AX91" s="12" t="s">
        <v>87</v>
      </c>
      <c r="AY91" s="149" t="s">
        <v>136</v>
      </c>
    </row>
    <row r="92" spans="2:65" s="11" customFormat="1" ht="22.9" customHeight="1">
      <c r="B92" s="116"/>
      <c r="D92" s="117" t="s">
        <v>78</v>
      </c>
      <c r="E92" s="126" t="s">
        <v>357</v>
      </c>
      <c r="F92" s="126" t="s">
        <v>358</v>
      </c>
      <c r="I92" s="119"/>
      <c r="J92" s="127">
        <f>BK92</f>
        <v>0</v>
      </c>
      <c r="L92" s="116"/>
      <c r="M92" s="121"/>
      <c r="P92" s="122">
        <f>SUM(P93:P94)</f>
        <v>0</v>
      </c>
      <c r="R92" s="122">
        <f>SUM(R93:R94)</f>
        <v>0</v>
      </c>
      <c r="T92" s="123">
        <f>SUM(T93:T94)</f>
        <v>0</v>
      </c>
      <c r="AR92" s="117" t="s">
        <v>87</v>
      </c>
      <c r="AT92" s="124" t="s">
        <v>78</v>
      </c>
      <c r="AU92" s="124" t="s">
        <v>87</v>
      </c>
      <c r="AY92" s="117" t="s">
        <v>136</v>
      </c>
      <c r="BK92" s="125">
        <f>SUM(BK93:BK94)</f>
        <v>0</v>
      </c>
    </row>
    <row r="93" spans="2:65" s="1" customFormat="1" ht="24.2" customHeight="1">
      <c r="B93" s="128"/>
      <c r="C93" s="129" t="s">
        <v>154</v>
      </c>
      <c r="D93" s="129" t="s">
        <v>138</v>
      </c>
      <c r="E93" s="130" t="s">
        <v>698</v>
      </c>
      <c r="F93" s="131" t="s">
        <v>699</v>
      </c>
      <c r="G93" s="132" t="s">
        <v>247</v>
      </c>
      <c r="H93" s="133">
        <v>685.96799999999996</v>
      </c>
      <c r="I93" s="134"/>
      <c r="J93" s="135">
        <f>ROUND(I93*H93,2)</f>
        <v>0</v>
      </c>
      <c r="K93" s="136"/>
      <c r="L93" s="32"/>
      <c r="M93" s="137" t="s">
        <v>3</v>
      </c>
      <c r="N93" s="138" t="s">
        <v>50</v>
      </c>
      <c r="P93" s="139">
        <f>O93*H93</f>
        <v>0</v>
      </c>
      <c r="Q93" s="139">
        <v>0</v>
      </c>
      <c r="R93" s="139">
        <f>Q93*H93</f>
        <v>0</v>
      </c>
      <c r="S93" s="139">
        <v>0</v>
      </c>
      <c r="T93" s="140">
        <f>S93*H93</f>
        <v>0</v>
      </c>
      <c r="AR93" s="141" t="s">
        <v>142</v>
      </c>
      <c r="AT93" s="141" t="s">
        <v>138</v>
      </c>
      <c r="AU93" s="141" t="s">
        <v>89</v>
      </c>
      <c r="AY93" s="16" t="s">
        <v>136</v>
      </c>
      <c r="BE93" s="142">
        <f>IF(N93="základní",J93,0)</f>
        <v>0</v>
      </c>
      <c r="BF93" s="142">
        <f>IF(N93="snížená",J93,0)</f>
        <v>0</v>
      </c>
      <c r="BG93" s="142">
        <f>IF(N93="zákl. přenesená",J93,0)</f>
        <v>0</v>
      </c>
      <c r="BH93" s="142">
        <f>IF(N93="sníž. přenesená",J93,0)</f>
        <v>0</v>
      </c>
      <c r="BI93" s="142">
        <f>IF(N93="nulová",J93,0)</f>
        <v>0</v>
      </c>
      <c r="BJ93" s="16" t="s">
        <v>87</v>
      </c>
      <c r="BK93" s="142">
        <f>ROUND(I93*H93,2)</f>
        <v>0</v>
      </c>
      <c r="BL93" s="16" t="s">
        <v>142</v>
      </c>
      <c r="BM93" s="141" t="s">
        <v>700</v>
      </c>
    </row>
    <row r="94" spans="2:65" s="1" customFormat="1" ht="11.25">
      <c r="B94" s="32"/>
      <c r="D94" s="143" t="s">
        <v>144</v>
      </c>
      <c r="F94" s="144" t="s">
        <v>701</v>
      </c>
      <c r="I94" s="145"/>
      <c r="L94" s="32"/>
      <c r="M94" s="177"/>
      <c r="N94" s="178"/>
      <c r="O94" s="178"/>
      <c r="P94" s="178"/>
      <c r="Q94" s="178"/>
      <c r="R94" s="178"/>
      <c r="S94" s="178"/>
      <c r="T94" s="179"/>
      <c r="AT94" s="16" t="s">
        <v>144</v>
      </c>
      <c r="AU94" s="16" t="s">
        <v>89</v>
      </c>
    </row>
    <row r="95" spans="2:65" s="1" customFormat="1" ht="6.95" customHeight="1">
      <c r="B95" s="41"/>
      <c r="C95" s="42"/>
      <c r="D95" s="42"/>
      <c r="E95" s="42"/>
      <c r="F95" s="42"/>
      <c r="G95" s="42"/>
      <c r="H95" s="42"/>
      <c r="I95" s="42"/>
      <c r="J95" s="42"/>
      <c r="K95" s="42"/>
      <c r="L95" s="32"/>
    </row>
  </sheetData>
  <autoFilter ref="C82:K94" xr:uid="{00000000-0009-0000-0000-000004000000}"/>
  <mergeCells count="9">
    <mergeCell ref="E50:H50"/>
    <mergeCell ref="E73:H73"/>
    <mergeCell ref="E75:H75"/>
    <mergeCell ref="L2:V2"/>
    <mergeCell ref="E7:H7"/>
    <mergeCell ref="E9:H9"/>
    <mergeCell ref="E18:H18"/>
    <mergeCell ref="E27:H27"/>
    <mergeCell ref="E48:H48"/>
  </mergeCells>
  <hyperlinks>
    <hyperlink ref="F90" r:id="rId1" xr:uid="{00000000-0004-0000-0400-000000000000}"/>
    <hyperlink ref="F94" r:id="rId2" xr:uid="{00000000-0004-0000-0400-000001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B2:BM126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302" t="s">
        <v>6</v>
      </c>
      <c r="M2" s="287"/>
      <c r="N2" s="287"/>
      <c r="O2" s="287"/>
      <c r="P2" s="287"/>
      <c r="Q2" s="287"/>
      <c r="R2" s="287"/>
      <c r="S2" s="287"/>
      <c r="T2" s="287"/>
      <c r="U2" s="287"/>
      <c r="V2" s="287"/>
      <c r="AT2" s="16" t="s">
        <v>101</v>
      </c>
    </row>
    <row r="3" spans="2:4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89</v>
      </c>
    </row>
    <row r="4" spans="2:46" ht="24.95" customHeight="1">
      <c r="B4" s="19"/>
      <c r="D4" s="20" t="s">
        <v>105</v>
      </c>
      <c r="L4" s="19"/>
      <c r="M4" s="85" t="s">
        <v>11</v>
      </c>
      <c r="AT4" s="16" t="s">
        <v>4</v>
      </c>
    </row>
    <row r="5" spans="2:46" ht="6.95" customHeight="1">
      <c r="B5" s="19"/>
      <c r="L5" s="19"/>
    </row>
    <row r="6" spans="2:46" ht="12" customHeight="1">
      <c r="B6" s="19"/>
      <c r="D6" s="26" t="s">
        <v>17</v>
      </c>
      <c r="L6" s="19"/>
    </row>
    <row r="7" spans="2:46" ht="16.5" customHeight="1">
      <c r="B7" s="19"/>
      <c r="E7" s="303" t="str">
        <f>'Rekapitulace stavby'!K6</f>
        <v>MVN Polom - obnova rybníka</v>
      </c>
      <c r="F7" s="304"/>
      <c r="G7" s="304"/>
      <c r="H7" s="304"/>
      <c r="L7" s="19"/>
    </row>
    <row r="8" spans="2:46" s="1" customFormat="1" ht="12" customHeight="1">
      <c r="B8" s="32"/>
      <c r="D8" s="26" t="s">
        <v>106</v>
      </c>
      <c r="L8" s="32"/>
    </row>
    <row r="9" spans="2:46" s="1" customFormat="1" ht="16.5" customHeight="1">
      <c r="B9" s="32"/>
      <c r="E9" s="265" t="s">
        <v>702</v>
      </c>
      <c r="F9" s="305"/>
      <c r="G9" s="305"/>
      <c r="H9" s="305"/>
      <c r="L9" s="32"/>
    </row>
    <row r="10" spans="2:46" s="1" customFormat="1" ht="11.25">
      <c r="B10" s="32"/>
      <c r="L10" s="32"/>
    </row>
    <row r="11" spans="2:46" s="1" customFormat="1" ht="12" customHeight="1">
      <c r="B11" s="32"/>
      <c r="D11" s="26" t="s">
        <v>19</v>
      </c>
      <c r="F11" s="24" t="s">
        <v>20</v>
      </c>
      <c r="I11" s="26" t="s">
        <v>21</v>
      </c>
      <c r="J11" s="24" t="s">
        <v>3</v>
      </c>
      <c r="L11" s="32"/>
    </row>
    <row r="12" spans="2:46" s="1" customFormat="1" ht="12" customHeight="1">
      <c r="B12" s="32"/>
      <c r="D12" s="26" t="s">
        <v>23</v>
      </c>
      <c r="F12" s="24" t="s">
        <v>24</v>
      </c>
      <c r="I12" s="26" t="s">
        <v>25</v>
      </c>
      <c r="J12" s="49" t="str">
        <f>'Rekapitulace stavby'!AN8</f>
        <v>5. 2. 2024</v>
      </c>
      <c r="L12" s="32"/>
    </row>
    <row r="13" spans="2:46" s="1" customFormat="1" ht="10.9" customHeight="1">
      <c r="B13" s="32"/>
      <c r="L13" s="32"/>
    </row>
    <row r="14" spans="2:46" s="1" customFormat="1" ht="12" customHeight="1">
      <c r="B14" s="32"/>
      <c r="D14" s="26" t="s">
        <v>29</v>
      </c>
      <c r="I14" s="26" t="s">
        <v>30</v>
      </c>
      <c r="J14" s="24" t="s">
        <v>31</v>
      </c>
      <c r="L14" s="32"/>
    </row>
    <row r="15" spans="2:46" s="1" customFormat="1" ht="18" customHeight="1">
      <c r="B15" s="32"/>
      <c r="E15" s="24" t="s">
        <v>32</v>
      </c>
      <c r="I15" s="26" t="s">
        <v>33</v>
      </c>
      <c r="J15" s="24" t="s">
        <v>34</v>
      </c>
      <c r="L15" s="32"/>
    </row>
    <row r="16" spans="2:46" s="1" customFormat="1" ht="6.95" customHeight="1">
      <c r="B16" s="32"/>
      <c r="L16" s="32"/>
    </row>
    <row r="17" spans="2:12" s="1" customFormat="1" ht="12" customHeight="1">
      <c r="B17" s="32"/>
      <c r="D17" s="26" t="s">
        <v>35</v>
      </c>
      <c r="I17" s="26" t="s">
        <v>30</v>
      </c>
      <c r="J17" s="27" t="str">
        <f>'Rekapitulace stavby'!AN13</f>
        <v>Vyplň údaj</v>
      </c>
      <c r="L17" s="32"/>
    </row>
    <row r="18" spans="2:12" s="1" customFormat="1" ht="18" customHeight="1">
      <c r="B18" s="32"/>
      <c r="E18" s="306" t="str">
        <f>'Rekapitulace stavby'!E14</f>
        <v>Vyplň údaj</v>
      </c>
      <c r="F18" s="286"/>
      <c r="G18" s="286"/>
      <c r="H18" s="286"/>
      <c r="I18" s="26" t="s">
        <v>33</v>
      </c>
      <c r="J18" s="27" t="str">
        <f>'Rekapitulace stavby'!AN14</f>
        <v>Vyplň údaj</v>
      </c>
      <c r="L18" s="32"/>
    </row>
    <row r="19" spans="2:12" s="1" customFormat="1" ht="6.95" customHeight="1">
      <c r="B19" s="32"/>
      <c r="L19" s="32"/>
    </row>
    <row r="20" spans="2:12" s="1" customFormat="1" ht="12" customHeight="1">
      <c r="B20" s="32"/>
      <c r="D20" s="26" t="s">
        <v>37</v>
      </c>
      <c r="I20" s="26" t="s">
        <v>30</v>
      </c>
      <c r="J20" s="24" t="s">
        <v>38</v>
      </c>
      <c r="L20" s="32"/>
    </row>
    <row r="21" spans="2:12" s="1" customFormat="1" ht="18" customHeight="1">
      <c r="B21" s="32"/>
      <c r="E21" s="24" t="s">
        <v>39</v>
      </c>
      <c r="I21" s="26" t="s">
        <v>33</v>
      </c>
      <c r="J21" s="24" t="s">
        <v>40</v>
      </c>
      <c r="L21" s="32"/>
    </row>
    <row r="22" spans="2:12" s="1" customFormat="1" ht="6.95" customHeight="1">
      <c r="B22" s="32"/>
      <c r="L22" s="32"/>
    </row>
    <row r="23" spans="2:12" s="1" customFormat="1" ht="12" customHeight="1">
      <c r="B23" s="32"/>
      <c r="D23" s="26" t="s">
        <v>42</v>
      </c>
      <c r="I23" s="26" t="s">
        <v>30</v>
      </c>
      <c r="J23" s="24" t="s">
        <v>38</v>
      </c>
      <c r="L23" s="32"/>
    </row>
    <row r="24" spans="2:12" s="1" customFormat="1" ht="18" customHeight="1">
      <c r="B24" s="32"/>
      <c r="E24" s="24" t="s">
        <v>39</v>
      </c>
      <c r="I24" s="26" t="s">
        <v>33</v>
      </c>
      <c r="J24" s="24" t="s">
        <v>40</v>
      </c>
      <c r="L24" s="32"/>
    </row>
    <row r="25" spans="2:12" s="1" customFormat="1" ht="6.95" customHeight="1">
      <c r="B25" s="32"/>
      <c r="L25" s="32"/>
    </row>
    <row r="26" spans="2:12" s="1" customFormat="1" ht="12" customHeight="1">
      <c r="B26" s="32"/>
      <c r="D26" s="26" t="s">
        <v>43</v>
      </c>
      <c r="L26" s="32"/>
    </row>
    <row r="27" spans="2:12" s="7" customFormat="1" ht="16.5" customHeight="1">
      <c r="B27" s="86"/>
      <c r="E27" s="291" t="s">
        <v>3</v>
      </c>
      <c r="F27" s="291"/>
      <c r="G27" s="291"/>
      <c r="H27" s="291"/>
      <c r="L27" s="86"/>
    </row>
    <row r="28" spans="2:12" s="1" customFormat="1" ht="6.95" customHeight="1">
      <c r="B28" s="32"/>
      <c r="L28" s="32"/>
    </row>
    <row r="29" spans="2:12" s="1" customFormat="1" ht="6.95" customHeight="1">
      <c r="B29" s="32"/>
      <c r="D29" s="50"/>
      <c r="E29" s="50"/>
      <c r="F29" s="50"/>
      <c r="G29" s="50"/>
      <c r="H29" s="50"/>
      <c r="I29" s="50"/>
      <c r="J29" s="50"/>
      <c r="K29" s="50"/>
      <c r="L29" s="32"/>
    </row>
    <row r="30" spans="2:12" s="1" customFormat="1" ht="25.35" customHeight="1">
      <c r="B30" s="32"/>
      <c r="D30" s="87" t="s">
        <v>45</v>
      </c>
      <c r="J30" s="63">
        <f>ROUND(J82, 2)</f>
        <v>0</v>
      </c>
      <c r="L30" s="32"/>
    </row>
    <row r="31" spans="2:12" s="1" customFormat="1" ht="6.95" customHeight="1">
      <c r="B31" s="32"/>
      <c r="D31" s="50"/>
      <c r="E31" s="50"/>
      <c r="F31" s="50"/>
      <c r="G31" s="50"/>
      <c r="H31" s="50"/>
      <c r="I31" s="50"/>
      <c r="J31" s="50"/>
      <c r="K31" s="50"/>
      <c r="L31" s="32"/>
    </row>
    <row r="32" spans="2:12" s="1" customFormat="1" ht="14.45" customHeight="1">
      <c r="B32" s="32"/>
      <c r="F32" s="35" t="s">
        <v>47</v>
      </c>
      <c r="I32" s="35" t="s">
        <v>46</v>
      </c>
      <c r="J32" s="35" t="s">
        <v>48</v>
      </c>
      <c r="L32" s="32"/>
    </row>
    <row r="33" spans="2:12" s="1" customFormat="1" ht="14.45" customHeight="1">
      <c r="B33" s="32"/>
      <c r="D33" s="52" t="s">
        <v>49</v>
      </c>
      <c r="E33" s="26" t="s">
        <v>50</v>
      </c>
      <c r="F33" s="88">
        <f>ROUND((SUM(BE82:BE125)),  2)</f>
        <v>0</v>
      </c>
      <c r="I33" s="89">
        <v>0.21</v>
      </c>
      <c r="J33" s="88">
        <f>ROUND(((SUM(BE82:BE125))*I33),  2)</f>
        <v>0</v>
      </c>
      <c r="L33" s="32"/>
    </row>
    <row r="34" spans="2:12" s="1" customFormat="1" ht="14.45" customHeight="1">
      <c r="B34" s="32"/>
      <c r="E34" s="26" t="s">
        <v>51</v>
      </c>
      <c r="F34" s="88">
        <f>ROUND((SUM(BF82:BF125)),  2)</f>
        <v>0</v>
      </c>
      <c r="I34" s="89">
        <v>0.12</v>
      </c>
      <c r="J34" s="88">
        <f>ROUND(((SUM(BF82:BF125))*I34),  2)</f>
        <v>0</v>
      </c>
      <c r="L34" s="32"/>
    </row>
    <row r="35" spans="2:12" s="1" customFormat="1" ht="14.45" hidden="1" customHeight="1">
      <c r="B35" s="32"/>
      <c r="E35" s="26" t="s">
        <v>52</v>
      </c>
      <c r="F35" s="88">
        <f>ROUND((SUM(BG82:BG125)),  2)</f>
        <v>0</v>
      </c>
      <c r="I35" s="89">
        <v>0.21</v>
      </c>
      <c r="J35" s="88">
        <f>0</f>
        <v>0</v>
      </c>
      <c r="L35" s="32"/>
    </row>
    <row r="36" spans="2:12" s="1" customFormat="1" ht="14.45" hidden="1" customHeight="1">
      <c r="B36" s="32"/>
      <c r="E36" s="26" t="s">
        <v>53</v>
      </c>
      <c r="F36" s="88">
        <f>ROUND((SUM(BH82:BH125)),  2)</f>
        <v>0</v>
      </c>
      <c r="I36" s="89">
        <v>0.12</v>
      </c>
      <c r="J36" s="88">
        <f>0</f>
        <v>0</v>
      </c>
      <c r="L36" s="32"/>
    </row>
    <row r="37" spans="2:12" s="1" customFormat="1" ht="14.45" hidden="1" customHeight="1">
      <c r="B37" s="32"/>
      <c r="E37" s="26" t="s">
        <v>54</v>
      </c>
      <c r="F37" s="88">
        <f>ROUND((SUM(BI82:BI125)),  2)</f>
        <v>0</v>
      </c>
      <c r="I37" s="89">
        <v>0</v>
      </c>
      <c r="J37" s="88">
        <f>0</f>
        <v>0</v>
      </c>
      <c r="L37" s="32"/>
    </row>
    <row r="38" spans="2:12" s="1" customFormat="1" ht="6.95" customHeight="1">
      <c r="B38" s="32"/>
      <c r="L38" s="32"/>
    </row>
    <row r="39" spans="2:12" s="1" customFormat="1" ht="25.35" customHeight="1">
      <c r="B39" s="32"/>
      <c r="C39" s="90"/>
      <c r="D39" s="91" t="s">
        <v>55</v>
      </c>
      <c r="E39" s="54"/>
      <c r="F39" s="54"/>
      <c r="G39" s="92" t="s">
        <v>56</v>
      </c>
      <c r="H39" s="93" t="s">
        <v>57</v>
      </c>
      <c r="I39" s="54"/>
      <c r="J39" s="94">
        <f>SUM(J30:J37)</f>
        <v>0</v>
      </c>
      <c r="K39" s="95"/>
      <c r="L39" s="32"/>
    </row>
    <row r="40" spans="2:12" s="1" customFormat="1" ht="14.45" customHeight="1">
      <c r="B40" s="41"/>
      <c r="C40" s="42"/>
      <c r="D40" s="42"/>
      <c r="E40" s="42"/>
      <c r="F40" s="42"/>
      <c r="G40" s="42"/>
      <c r="H40" s="42"/>
      <c r="I40" s="42"/>
      <c r="J40" s="42"/>
      <c r="K40" s="42"/>
      <c r="L40" s="32"/>
    </row>
    <row r="44" spans="2:12" s="1" customFormat="1" ht="6.95" customHeight="1">
      <c r="B44" s="43"/>
      <c r="C44" s="44"/>
      <c r="D44" s="44"/>
      <c r="E44" s="44"/>
      <c r="F44" s="44"/>
      <c r="G44" s="44"/>
      <c r="H44" s="44"/>
      <c r="I44" s="44"/>
      <c r="J44" s="44"/>
      <c r="K44" s="44"/>
      <c r="L44" s="32"/>
    </row>
    <row r="45" spans="2:12" s="1" customFormat="1" ht="24.95" customHeight="1">
      <c r="B45" s="32"/>
      <c r="C45" s="20" t="s">
        <v>108</v>
      </c>
      <c r="L45" s="32"/>
    </row>
    <row r="46" spans="2:12" s="1" customFormat="1" ht="6.95" customHeight="1">
      <c r="B46" s="32"/>
      <c r="L46" s="32"/>
    </row>
    <row r="47" spans="2:12" s="1" customFormat="1" ht="12" customHeight="1">
      <c r="B47" s="32"/>
      <c r="C47" s="26" t="s">
        <v>17</v>
      </c>
      <c r="L47" s="32"/>
    </row>
    <row r="48" spans="2:12" s="1" customFormat="1" ht="16.5" customHeight="1">
      <c r="B48" s="32"/>
      <c r="E48" s="303" t="str">
        <f>E7</f>
        <v>MVN Polom - obnova rybníka</v>
      </c>
      <c r="F48" s="304"/>
      <c r="G48" s="304"/>
      <c r="H48" s="304"/>
      <c r="L48" s="32"/>
    </row>
    <row r="49" spans="2:47" s="1" customFormat="1" ht="12" customHeight="1">
      <c r="B49" s="32"/>
      <c r="C49" s="26" t="s">
        <v>106</v>
      </c>
      <c r="L49" s="32"/>
    </row>
    <row r="50" spans="2:47" s="1" customFormat="1" ht="16.5" customHeight="1">
      <c r="B50" s="32"/>
      <c r="E50" s="265" t="str">
        <f>E9</f>
        <v>polryb5 - SO-5 Výsadba</v>
      </c>
      <c r="F50" s="305"/>
      <c r="G50" s="305"/>
      <c r="H50" s="305"/>
      <c r="L50" s="32"/>
    </row>
    <row r="51" spans="2:47" s="1" customFormat="1" ht="6.95" customHeight="1">
      <c r="B51" s="32"/>
      <c r="L51" s="32"/>
    </row>
    <row r="52" spans="2:47" s="1" customFormat="1" ht="12" customHeight="1">
      <c r="B52" s="32"/>
      <c r="C52" s="26" t="s">
        <v>23</v>
      </c>
      <c r="F52" s="24" t="str">
        <f>F12</f>
        <v>Polom u Údrče,Ratiboř u Žlutic</v>
      </c>
      <c r="I52" s="26" t="s">
        <v>25</v>
      </c>
      <c r="J52" s="49" t="str">
        <f>IF(J12="","",J12)</f>
        <v>5. 2. 2024</v>
      </c>
      <c r="L52" s="32"/>
    </row>
    <row r="53" spans="2:47" s="1" customFormat="1" ht="6.95" customHeight="1">
      <c r="B53" s="32"/>
      <c r="L53" s="32"/>
    </row>
    <row r="54" spans="2:47" s="1" customFormat="1" ht="15.2" customHeight="1">
      <c r="B54" s="32"/>
      <c r="C54" s="26" t="s">
        <v>29</v>
      </c>
      <c r="F54" s="24" t="str">
        <f>E15</f>
        <v>Povodí Vltavy s.p.</v>
      </c>
      <c r="I54" s="26" t="s">
        <v>37</v>
      </c>
      <c r="J54" s="30" t="str">
        <f>E21</f>
        <v>Ing.Milan Jícha</v>
      </c>
      <c r="L54" s="32"/>
    </row>
    <row r="55" spans="2:47" s="1" customFormat="1" ht="15.2" customHeight="1">
      <c r="B55" s="32"/>
      <c r="C55" s="26" t="s">
        <v>35</v>
      </c>
      <c r="F55" s="24" t="str">
        <f>IF(E18="","",E18)</f>
        <v>Vyplň údaj</v>
      </c>
      <c r="I55" s="26" t="s">
        <v>42</v>
      </c>
      <c r="J55" s="30" t="str">
        <f>E24</f>
        <v>Ing.Milan Jícha</v>
      </c>
      <c r="L55" s="32"/>
    </row>
    <row r="56" spans="2:47" s="1" customFormat="1" ht="10.35" customHeight="1">
      <c r="B56" s="32"/>
      <c r="L56" s="32"/>
    </row>
    <row r="57" spans="2:47" s="1" customFormat="1" ht="29.25" customHeight="1">
      <c r="B57" s="32"/>
      <c r="C57" s="96" t="s">
        <v>109</v>
      </c>
      <c r="D57" s="90"/>
      <c r="E57" s="90"/>
      <c r="F57" s="90"/>
      <c r="G57" s="90"/>
      <c r="H57" s="90"/>
      <c r="I57" s="90"/>
      <c r="J57" s="97" t="s">
        <v>110</v>
      </c>
      <c r="K57" s="90"/>
      <c r="L57" s="32"/>
    </row>
    <row r="58" spans="2:47" s="1" customFormat="1" ht="10.35" customHeight="1">
      <c r="B58" s="32"/>
      <c r="L58" s="32"/>
    </row>
    <row r="59" spans="2:47" s="1" customFormat="1" ht="22.9" customHeight="1">
      <c r="B59" s="32"/>
      <c r="C59" s="98" t="s">
        <v>77</v>
      </c>
      <c r="J59" s="63">
        <f>J82</f>
        <v>0</v>
      </c>
      <c r="L59" s="32"/>
      <c r="AU59" s="16" t="s">
        <v>111</v>
      </c>
    </row>
    <row r="60" spans="2:47" s="8" customFormat="1" ht="24.95" customHeight="1">
      <c r="B60" s="99"/>
      <c r="D60" s="100" t="s">
        <v>112</v>
      </c>
      <c r="E60" s="101"/>
      <c r="F60" s="101"/>
      <c r="G60" s="101"/>
      <c r="H60" s="101"/>
      <c r="I60" s="101"/>
      <c r="J60" s="102">
        <f>J83</f>
        <v>0</v>
      </c>
      <c r="L60" s="99"/>
    </row>
    <row r="61" spans="2:47" s="9" customFormat="1" ht="19.899999999999999" customHeight="1">
      <c r="B61" s="103"/>
      <c r="D61" s="104" t="s">
        <v>113</v>
      </c>
      <c r="E61" s="105"/>
      <c r="F61" s="105"/>
      <c r="G61" s="105"/>
      <c r="H61" s="105"/>
      <c r="I61" s="105"/>
      <c r="J61" s="106">
        <f>J84</f>
        <v>0</v>
      </c>
      <c r="L61" s="103"/>
    </row>
    <row r="62" spans="2:47" s="9" customFormat="1" ht="19.899999999999999" customHeight="1">
      <c r="B62" s="103"/>
      <c r="D62" s="104" t="s">
        <v>118</v>
      </c>
      <c r="E62" s="105"/>
      <c r="F62" s="105"/>
      <c r="G62" s="105"/>
      <c r="H62" s="105"/>
      <c r="I62" s="105"/>
      <c r="J62" s="106">
        <f>J123</f>
        <v>0</v>
      </c>
      <c r="L62" s="103"/>
    </row>
    <row r="63" spans="2:47" s="1" customFormat="1" ht="21.75" customHeight="1">
      <c r="B63" s="32"/>
      <c r="L63" s="32"/>
    </row>
    <row r="64" spans="2:47" s="1" customFormat="1" ht="6.95" customHeight="1">
      <c r="B64" s="41"/>
      <c r="C64" s="42"/>
      <c r="D64" s="42"/>
      <c r="E64" s="42"/>
      <c r="F64" s="42"/>
      <c r="G64" s="42"/>
      <c r="H64" s="42"/>
      <c r="I64" s="42"/>
      <c r="J64" s="42"/>
      <c r="K64" s="42"/>
      <c r="L64" s="32"/>
    </row>
    <row r="68" spans="2:12" s="1" customFormat="1" ht="6.95" customHeight="1">
      <c r="B68" s="43"/>
      <c r="C68" s="44"/>
      <c r="D68" s="44"/>
      <c r="E68" s="44"/>
      <c r="F68" s="44"/>
      <c r="G68" s="44"/>
      <c r="H68" s="44"/>
      <c r="I68" s="44"/>
      <c r="J68" s="44"/>
      <c r="K68" s="44"/>
      <c r="L68" s="32"/>
    </row>
    <row r="69" spans="2:12" s="1" customFormat="1" ht="24.95" customHeight="1">
      <c r="B69" s="32"/>
      <c r="C69" s="20" t="s">
        <v>121</v>
      </c>
      <c r="L69" s="32"/>
    </row>
    <row r="70" spans="2:12" s="1" customFormat="1" ht="6.95" customHeight="1">
      <c r="B70" s="32"/>
      <c r="L70" s="32"/>
    </row>
    <row r="71" spans="2:12" s="1" customFormat="1" ht="12" customHeight="1">
      <c r="B71" s="32"/>
      <c r="C71" s="26" t="s">
        <v>17</v>
      </c>
      <c r="L71" s="32"/>
    </row>
    <row r="72" spans="2:12" s="1" customFormat="1" ht="16.5" customHeight="1">
      <c r="B72" s="32"/>
      <c r="E72" s="303" t="str">
        <f>E7</f>
        <v>MVN Polom - obnova rybníka</v>
      </c>
      <c r="F72" s="304"/>
      <c r="G72" s="304"/>
      <c r="H72" s="304"/>
      <c r="L72" s="32"/>
    </row>
    <row r="73" spans="2:12" s="1" customFormat="1" ht="12" customHeight="1">
      <c r="B73" s="32"/>
      <c r="C73" s="26" t="s">
        <v>106</v>
      </c>
      <c r="L73" s="32"/>
    </row>
    <row r="74" spans="2:12" s="1" customFormat="1" ht="16.5" customHeight="1">
      <c r="B74" s="32"/>
      <c r="E74" s="265" t="str">
        <f>E9</f>
        <v>polryb5 - SO-5 Výsadba</v>
      </c>
      <c r="F74" s="305"/>
      <c r="G74" s="305"/>
      <c r="H74" s="305"/>
      <c r="L74" s="32"/>
    </row>
    <row r="75" spans="2:12" s="1" customFormat="1" ht="6.95" customHeight="1">
      <c r="B75" s="32"/>
      <c r="L75" s="32"/>
    </row>
    <row r="76" spans="2:12" s="1" customFormat="1" ht="12" customHeight="1">
      <c r="B76" s="32"/>
      <c r="C76" s="26" t="s">
        <v>23</v>
      </c>
      <c r="F76" s="24" t="str">
        <f>F12</f>
        <v>Polom u Údrče,Ratiboř u Žlutic</v>
      </c>
      <c r="I76" s="26" t="s">
        <v>25</v>
      </c>
      <c r="J76" s="49" t="str">
        <f>IF(J12="","",J12)</f>
        <v>5. 2. 2024</v>
      </c>
      <c r="L76" s="32"/>
    </row>
    <row r="77" spans="2:12" s="1" customFormat="1" ht="6.95" customHeight="1">
      <c r="B77" s="32"/>
      <c r="L77" s="32"/>
    </row>
    <row r="78" spans="2:12" s="1" customFormat="1" ht="15.2" customHeight="1">
      <c r="B78" s="32"/>
      <c r="C78" s="26" t="s">
        <v>29</v>
      </c>
      <c r="F78" s="24" t="str">
        <f>E15</f>
        <v>Povodí Vltavy s.p.</v>
      </c>
      <c r="I78" s="26" t="s">
        <v>37</v>
      </c>
      <c r="J78" s="30" t="str">
        <f>E21</f>
        <v>Ing.Milan Jícha</v>
      </c>
      <c r="L78" s="32"/>
    </row>
    <row r="79" spans="2:12" s="1" customFormat="1" ht="15.2" customHeight="1">
      <c r="B79" s="32"/>
      <c r="C79" s="26" t="s">
        <v>35</v>
      </c>
      <c r="F79" s="24" t="str">
        <f>IF(E18="","",E18)</f>
        <v>Vyplň údaj</v>
      </c>
      <c r="I79" s="26" t="s">
        <v>42</v>
      </c>
      <c r="J79" s="30" t="str">
        <f>E24</f>
        <v>Ing.Milan Jícha</v>
      </c>
      <c r="L79" s="32"/>
    </row>
    <row r="80" spans="2:12" s="1" customFormat="1" ht="10.35" customHeight="1">
      <c r="B80" s="32"/>
      <c r="L80" s="32"/>
    </row>
    <row r="81" spans="2:65" s="10" customFormat="1" ht="29.25" customHeight="1">
      <c r="B81" s="107"/>
      <c r="C81" s="108" t="s">
        <v>122</v>
      </c>
      <c r="D81" s="109" t="s">
        <v>64</v>
      </c>
      <c r="E81" s="109" t="s">
        <v>60</v>
      </c>
      <c r="F81" s="109" t="s">
        <v>61</v>
      </c>
      <c r="G81" s="109" t="s">
        <v>123</v>
      </c>
      <c r="H81" s="109" t="s">
        <v>124</v>
      </c>
      <c r="I81" s="109" t="s">
        <v>125</v>
      </c>
      <c r="J81" s="110" t="s">
        <v>110</v>
      </c>
      <c r="K81" s="111" t="s">
        <v>126</v>
      </c>
      <c r="L81" s="107"/>
      <c r="M81" s="56" t="s">
        <v>3</v>
      </c>
      <c r="N81" s="57" t="s">
        <v>49</v>
      </c>
      <c r="O81" s="57" t="s">
        <v>127</v>
      </c>
      <c r="P81" s="57" t="s">
        <v>128</v>
      </c>
      <c r="Q81" s="57" t="s">
        <v>129</v>
      </c>
      <c r="R81" s="57" t="s">
        <v>130</v>
      </c>
      <c r="S81" s="57" t="s">
        <v>131</v>
      </c>
      <c r="T81" s="58" t="s">
        <v>132</v>
      </c>
    </row>
    <row r="82" spans="2:65" s="1" customFormat="1" ht="22.9" customHeight="1">
      <c r="B82" s="32"/>
      <c r="C82" s="61" t="s">
        <v>133</v>
      </c>
      <c r="J82" s="112">
        <f>BK82</f>
        <v>0</v>
      </c>
      <c r="L82" s="32"/>
      <c r="M82" s="59"/>
      <c r="N82" s="50"/>
      <c r="O82" s="50"/>
      <c r="P82" s="113">
        <f>P83</f>
        <v>0</v>
      </c>
      <c r="Q82" s="50"/>
      <c r="R82" s="113">
        <f>R83</f>
        <v>3.2444022999999995</v>
      </c>
      <c r="S82" s="50"/>
      <c r="T82" s="114">
        <f>T83</f>
        <v>0</v>
      </c>
      <c r="AT82" s="16" t="s">
        <v>78</v>
      </c>
      <c r="AU82" s="16" t="s">
        <v>111</v>
      </c>
      <c r="BK82" s="115">
        <f>BK83</f>
        <v>0</v>
      </c>
    </row>
    <row r="83" spans="2:65" s="11" customFormat="1" ht="25.9" customHeight="1">
      <c r="B83" s="116"/>
      <c r="D83" s="117" t="s">
        <v>78</v>
      </c>
      <c r="E83" s="118" t="s">
        <v>134</v>
      </c>
      <c r="F83" s="118" t="s">
        <v>135</v>
      </c>
      <c r="I83" s="119"/>
      <c r="J83" s="120">
        <f>BK83</f>
        <v>0</v>
      </c>
      <c r="L83" s="116"/>
      <c r="M83" s="121"/>
      <c r="P83" s="122">
        <f>P84+P123</f>
        <v>0</v>
      </c>
      <c r="R83" s="122">
        <f>R84+R123</f>
        <v>3.2444022999999995</v>
      </c>
      <c r="T83" s="123">
        <f>T84+T123</f>
        <v>0</v>
      </c>
      <c r="AR83" s="117" t="s">
        <v>87</v>
      </c>
      <c r="AT83" s="124" t="s">
        <v>78</v>
      </c>
      <c r="AU83" s="124" t="s">
        <v>79</v>
      </c>
      <c r="AY83" s="117" t="s">
        <v>136</v>
      </c>
      <c r="BK83" s="125">
        <f>BK84+BK123</f>
        <v>0</v>
      </c>
    </row>
    <row r="84" spans="2:65" s="11" customFormat="1" ht="22.9" customHeight="1">
      <c r="B84" s="116"/>
      <c r="D84" s="117" t="s">
        <v>78</v>
      </c>
      <c r="E84" s="126" t="s">
        <v>87</v>
      </c>
      <c r="F84" s="126" t="s">
        <v>137</v>
      </c>
      <c r="I84" s="119"/>
      <c r="J84" s="127">
        <f>BK84</f>
        <v>0</v>
      </c>
      <c r="L84" s="116"/>
      <c r="M84" s="121"/>
      <c r="P84" s="122">
        <f>SUM(P85:P122)</f>
        <v>0</v>
      </c>
      <c r="R84" s="122">
        <f>SUM(R85:R122)</f>
        <v>3.2444022999999995</v>
      </c>
      <c r="T84" s="123">
        <f>SUM(T85:T122)</f>
        <v>0</v>
      </c>
      <c r="AR84" s="117" t="s">
        <v>87</v>
      </c>
      <c r="AT84" s="124" t="s">
        <v>78</v>
      </c>
      <c r="AU84" s="124" t="s">
        <v>87</v>
      </c>
      <c r="AY84" s="117" t="s">
        <v>136</v>
      </c>
      <c r="BK84" s="125">
        <f>SUM(BK85:BK122)</f>
        <v>0</v>
      </c>
    </row>
    <row r="85" spans="2:65" s="1" customFormat="1" ht="16.5" customHeight="1">
      <c r="B85" s="128"/>
      <c r="C85" s="162" t="s">
        <v>87</v>
      </c>
      <c r="D85" s="162" t="s">
        <v>257</v>
      </c>
      <c r="E85" s="163" t="s">
        <v>703</v>
      </c>
      <c r="F85" s="164" t="s">
        <v>704</v>
      </c>
      <c r="G85" s="165" t="s">
        <v>150</v>
      </c>
      <c r="H85" s="166">
        <v>99.99</v>
      </c>
      <c r="I85" s="167"/>
      <c r="J85" s="168">
        <f>ROUND(I85*H85,2)</f>
        <v>0</v>
      </c>
      <c r="K85" s="169"/>
      <c r="L85" s="170"/>
      <c r="M85" s="171" t="s">
        <v>3</v>
      </c>
      <c r="N85" s="172" t="s">
        <v>50</v>
      </c>
      <c r="P85" s="139">
        <f>O85*H85</f>
        <v>0</v>
      </c>
      <c r="Q85" s="139">
        <v>4.7200000000000002E-3</v>
      </c>
      <c r="R85" s="139">
        <f>Q85*H85</f>
        <v>0.47195280000000001</v>
      </c>
      <c r="S85" s="139">
        <v>0</v>
      </c>
      <c r="T85" s="140">
        <f>S85*H85</f>
        <v>0</v>
      </c>
      <c r="AR85" s="141" t="s">
        <v>178</v>
      </c>
      <c r="AT85" s="141" t="s">
        <v>257</v>
      </c>
      <c r="AU85" s="141" t="s">
        <v>89</v>
      </c>
      <c r="AY85" s="16" t="s">
        <v>136</v>
      </c>
      <c r="BE85" s="142">
        <f>IF(N85="základní",J85,0)</f>
        <v>0</v>
      </c>
      <c r="BF85" s="142">
        <f>IF(N85="snížená",J85,0)</f>
        <v>0</v>
      </c>
      <c r="BG85" s="142">
        <f>IF(N85="zákl. přenesená",J85,0)</f>
        <v>0</v>
      </c>
      <c r="BH85" s="142">
        <f>IF(N85="sníž. přenesená",J85,0)</f>
        <v>0</v>
      </c>
      <c r="BI85" s="142">
        <f>IF(N85="nulová",J85,0)</f>
        <v>0</v>
      </c>
      <c r="BJ85" s="16" t="s">
        <v>87</v>
      </c>
      <c r="BK85" s="142">
        <f>ROUND(I85*H85,2)</f>
        <v>0</v>
      </c>
      <c r="BL85" s="16" t="s">
        <v>142</v>
      </c>
      <c r="BM85" s="141" t="s">
        <v>705</v>
      </c>
    </row>
    <row r="86" spans="2:65" s="12" customFormat="1" ht="11.25">
      <c r="B86" s="147"/>
      <c r="D86" s="148" t="s">
        <v>146</v>
      </c>
      <c r="E86" s="149" t="s">
        <v>3</v>
      </c>
      <c r="F86" s="150" t="s">
        <v>706</v>
      </c>
      <c r="H86" s="151">
        <v>99.99</v>
      </c>
      <c r="I86" s="152"/>
      <c r="L86" s="147"/>
      <c r="M86" s="153"/>
      <c r="T86" s="154"/>
      <c r="AT86" s="149" t="s">
        <v>146</v>
      </c>
      <c r="AU86" s="149" t="s">
        <v>89</v>
      </c>
      <c r="AV86" s="12" t="s">
        <v>89</v>
      </c>
      <c r="AW86" s="12" t="s">
        <v>41</v>
      </c>
      <c r="AX86" s="12" t="s">
        <v>87</v>
      </c>
      <c r="AY86" s="149" t="s">
        <v>136</v>
      </c>
    </row>
    <row r="87" spans="2:65" s="1" customFormat="1" ht="16.5" customHeight="1">
      <c r="B87" s="128"/>
      <c r="C87" s="162" t="s">
        <v>89</v>
      </c>
      <c r="D87" s="162" t="s">
        <v>257</v>
      </c>
      <c r="E87" s="163" t="s">
        <v>707</v>
      </c>
      <c r="F87" s="164" t="s">
        <v>708</v>
      </c>
      <c r="G87" s="165" t="s">
        <v>196</v>
      </c>
      <c r="H87" s="166">
        <v>1.667</v>
      </c>
      <c r="I87" s="167"/>
      <c r="J87" s="168">
        <f>ROUND(I87*H87,2)</f>
        <v>0</v>
      </c>
      <c r="K87" s="169"/>
      <c r="L87" s="170"/>
      <c r="M87" s="171" t="s">
        <v>3</v>
      </c>
      <c r="N87" s="172" t="s">
        <v>50</v>
      </c>
      <c r="P87" s="139">
        <f>O87*H87</f>
        <v>0</v>
      </c>
      <c r="Q87" s="139">
        <v>0.22</v>
      </c>
      <c r="R87" s="139">
        <f>Q87*H87</f>
        <v>0.36674000000000001</v>
      </c>
      <c r="S87" s="139">
        <v>0</v>
      </c>
      <c r="T87" s="140">
        <f>S87*H87</f>
        <v>0</v>
      </c>
      <c r="AR87" s="141" t="s">
        <v>178</v>
      </c>
      <c r="AT87" s="141" t="s">
        <v>257</v>
      </c>
      <c r="AU87" s="141" t="s">
        <v>89</v>
      </c>
      <c r="AY87" s="16" t="s">
        <v>136</v>
      </c>
      <c r="BE87" s="142">
        <f>IF(N87="základní",J87,0)</f>
        <v>0</v>
      </c>
      <c r="BF87" s="142">
        <f>IF(N87="snížená",J87,0)</f>
        <v>0</v>
      </c>
      <c r="BG87" s="142">
        <f>IF(N87="zákl. přenesená",J87,0)</f>
        <v>0</v>
      </c>
      <c r="BH87" s="142">
        <f>IF(N87="sníž. přenesená",J87,0)</f>
        <v>0</v>
      </c>
      <c r="BI87" s="142">
        <f>IF(N87="nulová",J87,0)</f>
        <v>0</v>
      </c>
      <c r="BJ87" s="16" t="s">
        <v>87</v>
      </c>
      <c r="BK87" s="142">
        <f>ROUND(I87*H87,2)</f>
        <v>0</v>
      </c>
      <c r="BL87" s="16" t="s">
        <v>142</v>
      </c>
      <c r="BM87" s="141" t="s">
        <v>709</v>
      </c>
    </row>
    <row r="88" spans="2:65" s="12" customFormat="1" ht="11.25">
      <c r="B88" s="147"/>
      <c r="D88" s="148" t="s">
        <v>146</v>
      </c>
      <c r="E88" s="149" t="s">
        <v>3</v>
      </c>
      <c r="F88" s="150" t="s">
        <v>710</v>
      </c>
      <c r="H88" s="151">
        <v>1.667</v>
      </c>
      <c r="I88" s="152"/>
      <c r="L88" s="147"/>
      <c r="M88" s="153"/>
      <c r="T88" s="154"/>
      <c r="AT88" s="149" t="s">
        <v>146</v>
      </c>
      <c r="AU88" s="149" t="s">
        <v>89</v>
      </c>
      <c r="AV88" s="12" t="s">
        <v>89</v>
      </c>
      <c r="AW88" s="12" t="s">
        <v>41</v>
      </c>
      <c r="AX88" s="12" t="s">
        <v>87</v>
      </c>
      <c r="AY88" s="149" t="s">
        <v>136</v>
      </c>
    </row>
    <row r="89" spans="2:65" s="1" customFormat="1" ht="24.2" customHeight="1">
      <c r="B89" s="128"/>
      <c r="C89" s="129" t="s">
        <v>154</v>
      </c>
      <c r="D89" s="129" t="s">
        <v>138</v>
      </c>
      <c r="E89" s="130" t="s">
        <v>711</v>
      </c>
      <c r="F89" s="131" t="s">
        <v>712</v>
      </c>
      <c r="G89" s="132" t="s">
        <v>150</v>
      </c>
      <c r="H89" s="133">
        <v>33</v>
      </c>
      <c r="I89" s="134"/>
      <c r="J89" s="135">
        <f>ROUND(I89*H89,2)</f>
        <v>0</v>
      </c>
      <c r="K89" s="136"/>
      <c r="L89" s="32"/>
      <c r="M89" s="137" t="s">
        <v>3</v>
      </c>
      <c r="N89" s="138" t="s">
        <v>50</v>
      </c>
      <c r="P89" s="139">
        <f>O89*H89</f>
        <v>0</v>
      </c>
      <c r="Q89" s="139">
        <v>0</v>
      </c>
      <c r="R89" s="139">
        <f>Q89*H89</f>
        <v>0</v>
      </c>
      <c r="S89" s="139">
        <v>0</v>
      </c>
      <c r="T89" s="140">
        <f>S89*H89</f>
        <v>0</v>
      </c>
      <c r="AR89" s="141" t="s">
        <v>142</v>
      </c>
      <c r="AT89" s="141" t="s">
        <v>138</v>
      </c>
      <c r="AU89" s="141" t="s">
        <v>89</v>
      </c>
      <c r="AY89" s="16" t="s">
        <v>136</v>
      </c>
      <c r="BE89" s="142">
        <f>IF(N89="základní",J89,0)</f>
        <v>0</v>
      </c>
      <c r="BF89" s="142">
        <f>IF(N89="snížená",J89,0)</f>
        <v>0</v>
      </c>
      <c r="BG89" s="142">
        <f>IF(N89="zákl. přenesená",J89,0)</f>
        <v>0</v>
      </c>
      <c r="BH89" s="142">
        <f>IF(N89="sníž. přenesená",J89,0)</f>
        <v>0</v>
      </c>
      <c r="BI89" s="142">
        <f>IF(N89="nulová",J89,0)</f>
        <v>0</v>
      </c>
      <c r="BJ89" s="16" t="s">
        <v>87</v>
      </c>
      <c r="BK89" s="142">
        <f>ROUND(I89*H89,2)</f>
        <v>0</v>
      </c>
      <c r="BL89" s="16" t="s">
        <v>142</v>
      </c>
      <c r="BM89" s="141" t="s">
        <v>713</v>
      </c>
    </row>
    <row r="90" spans="2:65" s="1" customFormat="1" ht="11.25">
      <c r="B90" s="32"/>
      <c r="D90" s="143" t="s">
        <v>144</v>
      </c>
      <c r="F90" s="144" t="s">
        <v>714</v>
      </c>
      <c r="I90" s="145"/>
      <c r="L90" s="32"/>
      <c r="M90" s="146"/>
      <c r="T90" s="53"/>
      <c r="AT90" s="16" t="s">
        <v>144</v>
      </c>
      <c r="AU90" s="16" t="s">
        <v>89</v>
      </c>
    </row>
    <row r="91" spans="2:65" s="12" customFormat="1" ht="11.25">
      <c r="B91" s="147"/>
      <c r="D91" s="148" t="s">
        <v>146</v>
      </c>
      <c r="E91" s="149" t="s">
        <v>3</v>
      </c>
      <c r="F91" s="150" t="s">
        <v>359</v>
      </c>
      <c r="H91" s="151">
        <v>33</v>
      </c>
      <c r="I91" s="152"/>
      <c r="L91" s="147"/>
      <c r="M91" s="153"/>
      <c r="T91" s="154"/>
      <c r="AT91" s="149" t="s">
        <v>146</v>
      </c>
      <c r="AU91" s="149" t="s">
        <v>89</v>
      </c>
      <c r="AV91" s="12" t="s">
        <v>89</v>
      </c>
      <c r="AW91" s="12" t="s">
        <v>41</v>
      </c>
      <c r="AX91" s="12" t="s">
        <v>87</v>
      </c>
      <c r="AY91" s="149" t="s">
        <v>136</v>
      </c>
    </row>
    <row r="92" spans="2:65" s="1" customFormat="1" ht="16.5" customHeight="1">
      <c r="B92" s="128"/>
      <c r="C92" s="129" t="s">
        <v>142</v>
      </c>
      <c r="D92" s="129" t="s">
        <v>138</v>
      </c>
      <c r="E92" s="130" t="s">
        <v>715</v>
      </c>
      <c r="F92" s="131" t="s">
        <v>716</v>
      </c>
      <c r="G92" s="132" t="s">
        <v>141</v>
      </c>
      <c r="H92" s="133">
        <v>29.7</v>
      </c>
      <c r="I92" s="134"/>
      <c r="J92" s="135">
        <f>ROUND(I92*H92,2)</f>
        <v>0</v>
      </c>
      <c r="K92" s="136"/>
      <c r="L92" s="32"/>
      <c r="M92" s="137" t="s">
        <v>3</v>
      </c>
      <c r="N92" s="138" t="s">
        <v>50</v>
      </c>
      <c r="P92" s="139">
        <f>O92*H92</f>
        <v>0</v>
      </c>
      <c r="Q92" s="139">
        <v>3.0000000000000001E-5</v>
      </c>
      <c r="R92" s="139">
        <f>Q92*H92</f>
        <v>8.9099999999999997E-4</v>
      </c>
      <c r="S92" s="139">
        <v>0</v>
      </c>
      <c r="T92" s="140">
        <f>S92*H92</f>
        <v>0</v>
      </c>
      <c r="AR92" s="141" t="s">
        <v>142</v>
      </c>
      <c r="AT92" s="141" t="s">
        <v>138</v>
      </c>
      <c r="AU92" s="141" t="s">
        <v>89</v>
      </c>
      <c r="AY92" s="16" t="s">
        <v>136</v>
      </c>
      <c r="BE92" s="142">
        <f>IF(N92="základní",J92,0)</f>
        <v>0</v>
      </c>
      <c r="BF92" s="142">
        <f>IF(N92="snížená",J92,0)</f>
        <v>0</v>
      </c>
      <c r="BG92" s="142">
        <f>IF(N92="zákl. přenesená",J92,0)</f>
        <v>0</v>
      </c>
      <c r="BH92" s="142">
        <f>IF(N92="sníž. přenesená",J92,0)</f>
        <v>0</v>
      </c>
      <c r="BI92" s="142">
        <f>IF(N92="nulová",J92,0)</f>
        <v>0</v>
      </c>
      <c r="BJ92" s="16" t="s">
        <v>87</v>
      </c>
      <c r="BK92" s="142">
        <f>ROUND(I92*H92,2)</f>
        <v>0</v>
      </c>
      <c r="BL92" s="16" t="s">
        <v>142</v>
      </c>
      <c r="BM92" s="141" t="s">
        <v>717</v>
      </c>
    </row>
    <row r="93" spans="2:65" s="1" customFormat="1" ht="11.25">
      <c r="B93" s="32"/>
      <c r="D93" s="143" t="s">
        <v>144</v>
      </c>
      <c r="F93" s="144" t="s">
        <v>718</v>
      </c>
      <c r="I93" s="145"/>
      <c r="L93" s="32"/>
      <c r="M93" s="146"/>
      <c r="T93" s="53"/>
      <c r="AT93" s="16" t="s">
        <v>144</v>
      </c>
      <c r="AU93" s="16" t="s">
        <v>89</v>
      </c>
    </row>
    <row r="94" spans="2:65" s="12" customFormat="1" ht="11.25">
      <c r="B94" s="147"/>
      <c r="D94" s="148" t="s">
        <v>146</v>
      </c>
      <c r="E94" s="149" t="s">
        <v>3</v>
      </c>
      <c r="F94" s="150" t="s">
        <v>719</v>
      </c>
      <c r="H94" s="151">
        <v>29.7</v>
      </c>
      <c r="I94" s="152"/>
      <c r="L94" s="147"/>
      <c r="M94" s="153"/>
      <c r="T94" s="154"/>
      <c r="AT94" s="149" t="s">
        <v>146</v>
      </c>
      <c r="AU94" s="149" t="s">
        <v>89</v>
      </c>
      <c r="AV94" s="12" t="s">
        <v>89</v>
      </c>
      <c r="AW94" s="12" t="s">
        <v>41</v>
      </c>
      <c r="AX94" s="12" t="s">
        <v>87</v>
      </c>
      <c r="AY94" s="149" t="s">
        <v>136</v>
      </c>
    </row>
    <row r="95" spans="2:65" s="1" customFormat="1" ht="16.5" customHeight="1">
      <c r="B95" s="128"/>
      <c r="C95" s="129" t="s">
        <v>162</v>
      </c>
      <c r="D95" s="129" t="s">
        <v>138</v>
      </c>
      <c r="E95" s="130" t="s">
        <v>720</v>
      </c>
      <c r="F95" s="131" t="s">
        <v>721</v>
      </c>
      <c r="G95" s="132" t="s">
        <v>150</v>
      </c>
      <c r="H95" s="133">
        <v>33</v>
      </c>
      <c r="I95" s="134"/>
      <c r="J95" s="135">
        <f>ROUND(I95*H95,2)</f>
        <v>0</v>
      </c>
      <c r="K95" s="136"/>
      <c r="L95" s="32"/>
      <c r="M95" s="137" t="s">
        <v>3</v>
      </c>
      <c r="N95" s="138" t="s">
        <v>50</v>
      </c>
      <c r="P95" s="139">
        <f>O95*H95</f>
        <v>0</v>
      </c>
      <c r="Q95" s="139">
        <v>6.0000000000000002E-5</v>
      </c>
      <c r="R95" s="139">
        <f>Q95*H95</f>
        <v>1.98E-3</v>
      </c>
      <c r="S95" s="139">
        <v>0</v>
      </c>
      <c r="T95" s="140">
        <f>S95*H95</f>
        <v>0</v>
      </c>
      <c r="AR95" s="141" t="s">
        <v>142</v>
      </c>
      <c r="AT95" s="141" t="s">
        <v>138</v>
      </c>
      <c r="AU95" s="141" t="s">
        <v>89</v>
      </c>
      <c r="AY95" s="16" t="s">
        <v>136</v>
      </c>
      <c r="BE95" s="142">
        <f>IF(N95="základní",J95,0)</f>
        <v>0</v>
      </c>
      <c r="BF95" s="142">
        <f>IF(N95="snížená",J95,0)</f>
        <v>0</v>
      </c>
      <c r="BG95" s="142">
        <f>IF(N95="zákl. přenesená",J95,0)</f>
        <v>0</v>
      </c>
      <c r="BH95" s="142">
        <f>IF(N95="sníž. přenesená",J95,0)</f>
        <v>0</v>
      </c>
      <c r="BI95" s="142">
        <f>IF(N95="nulová",J95,0)</f>
        <v>0</v>
      </c>
      <c r="BJ95" s="16" t="s">
        <v>87</v>
      </c>
      <c r="BK95" s="142">
        <f>ROUND(I95*H95,2)</f>
        <v>0</v>
      </c>
      <c r="BL95" s="16" t="s">
        <v>142</v>
      </c>
      <c r="BM95" s="141" t="s">
        <v>722</v>
      </c>
    </row>
    <row r="96" spans="2:65" s="1" customFormat="1" ht="11.25">
      <c r="B96" s="32"/>
      <c r="D96" s="143" t="s">
        <v>144</v>
      </c>
      <c r="F96" s="144" t="s">
        <v>723</v>
      </c>
      <c r="I96" s="145"/>
      <c r="L96" s="32"/>
      <c r="M96" s="146"/>
      <c r="T96" s="53"/>
      <c r="AT96" s="16" t="s">
        <v>144</v>
      </c>
      <c r="AU96" s="16" t="s">
        <v>89</v>
      </c>
    </row>
    <row r="97" spans="2:65" s="12" customFormat="1" ht="11.25">
      <c r="B97" s="147"/>
      <c r="D97" s="148" t="s">
        <v>146</v>
      </c>
      <c r="E97" s="149" t="s">
        <v>3</v>
      </c>
      <c r="F97" s="150" t="s">
        <v>359</v>
      </c>
      <c r="H97" s="151">
        <v>33</v>
      </c>
      <c r="I97" s="152"/>
      <c r="L97" s="147"/>
      <c r="M97" s="153"/>
      <c r="T97" s="154"/>
      <c r="AT97" s="149" t="s">
        <v>146</v>
      </c>
      <c r="AU97" s="149" t="s">
        <v>89</v>
      </c>
      <c r="AV97" s="12" t="s">
        <v>89</v>
      </c>
      <c r="AW97" s="12" t="s">
        <v>41</v>
      </c>
      <c r="AX97" s="12" t="s">
        <v>87</v>
      </c>
      <c r="AY97" s="149" t="s">
        <v>136</v>
      </c>
    </row>
    <row r="98" spans="2:65" s="1" customFormat="1" ht="16.5" customHeight="1">
      <c r="B98" s="128"/>
      <c r="C98" s="162" t="s">
        <v>168</v>
      </c>
      <c r="D98" s="162" t="s">
        <v>257</v>
      </c>
      <c r="E98" s="163" t="s">
        <v>724</v>
      </c>
      <c r="F98" s="164" t="s">
        <v>725</v>
      </c>
      <c r="G98" s="165" t="s">
        <v>150</v>
      </c>
      <c r="H98" s="166">
        <v>99</v>
      </c>
      <c r="I98" s="167"/>
      <c r="J98" s="168">
        <f>ROUND(I98*H98,2)</f>
        <v>0</v>
      </c>
      <c r="K98" s="169"/>
      <c r="L98" s="170"/>
      <c r="M98" s="171" t="s">
        <v>3</v>
      </c>
      <c r="N98" s="172" t="s">
        <v>50</v>
      </c>
      <c r="P98" s="139">
        <f>O98*H98</f>
        <v>0</v>
      </c>
      <c r="Q98" s="139">
        <v>5.8999999999999999E-3</v>
      </c>
      <c r="R98" s="139">
        <f>Q98*H98</f>
        <v>0.58409999999999995</v>
      </c>
      <c r="S98" s="139">
        <v>0</v>
      </c>
      <c r="T98" s="140">
        <f>S98*H98</f>
        <v>0</v>
      </c>
      <c r="AR98" s="141" t="s">
        <v>178</v>
      </c>
      <c r="AT98" s="141" t="s">
        <v>257</v>
      </c>
      <c r="AU98" s="141" t="s">
        <v>89</v>
      </c>
      <c r="AY98" s="16" t="s">
        <v>136</v>
      </c>
      <c r="BE98" s="142">
        <f>IF(N98="základní",J98,0)</f>
        <v>0</v>
      </c>
      <c r="BF98" s="142">
        <f>IF(N98="snížená",J98,0)</f>
        <v>0</v>
      </c>
      <c r="BG98" s="142">
        <f>IF(N98="zákl. přenesená",J98,0)</f>
        <v>0</v>
      </c>
      <c r="BH98" s="142">
        <f>IF(N98="sníž. přenesená",J98,0)</f>
        <v>0</v>
      </c>
      <c r="BI98" s="142">
        <f>IF(N98="nulová",J98,0)</f>
        <v>0</v>
      </c>
      <c r="BJ98" s="16" t="s">
        <v>87</v>
      </c>
      <c r="BK98" s="142">
        <f>ROUND(I98*H98,2)</f>
        <v>0</v>
      </c>
      <c r="BL98" s="16" t="s">
        <v>142</v>
      </c>
      <c r="BM98" s="141" t="s">
        <v>726</v>
      </c>
    </row>
    <row r="99" spans="2:65" s="12" customFormat="1" ht="11.25">
      <c r="B99" s="147"/>
      <c r="D99" s="148" t="s">
        <v>146</v>
      </c>
      <c r="F99" s="150" t="s">
        <v>727</v>
      </c>
      <c r="H99" s="151">
        <v>99</v>
      </c>
      <c r="I99" s="152"/>
      <c r="L99" s="147"/>
      <c r="M99" s="153"/>
      <c r="T99" s="154"/>
      <c r="AT99" s="149" t="s">
        <v>146</v>
      </c>
      <c r="AU99" s="149" t="s">
        <v>89</v>
      </c>
      <c r="AV99" s="12" t="s">
        <v>89</v>
      </c>
      <c r="AW99" s="12" t="s">
        <v>4</v>
      </c>
      <c r="AX99" s="12" t="s">
        <v>87</v>
      </c>
      <c r="AY99" s="149" t="s">
        <v>136</v>
      </c>
    </row>
    <row r="100" spans="2:65" s="1" customFormat="1" ht="16.5" customHeight="1">
      <c r="B100" s="128"/>
      <c r="C100" s="162" t="s">
        <v>173</v>
      </c>
      <c r="D100" s="162" t="s">
        <v>257</v>
      </c>
      <c r="E100" s="163" t="s">
        <v>728</v>
      </c>
      <c r="F100" s="164" t="s">
        <v>729</v>
      </c>
      <c r="G100" s="165" t="s">
        <v>141</v>
      </c>
      <c r="H100" s="166">
        <v>29.997</v>
      </c>
      <c r="I100" s="167"/>
      <c r="J100" s="168">
        <f>ROUND(I100*H100,2)</f>
        <v>0</v>
      </c>
      <c r="K100" s="169"/>
      <c r="L100" s="170"/>
      <c r="M100" s="171" t="s">
        <v>3</v>
      </c>
      <c r="N100" s="172" t="s">
        <v>50</v>
      </c>
      <c r="P100" s="139">
        <f>O100*H100</f>
        <v>0</v>
      </c>
      <c r="Q100" s="139">
        <v>5.0000000000000001E-4</v>
      </c>
      <c r="R100" s="139">
        <f>Q100*H100</f>
        <v>1.49985E-2</v>
      </c>
      <c r="S100" s="139">
        <v>0</v>
      </c>
      <c r="T100" s="140">
        <f>S100*H100</f>
        <v>0</v>
      </c>
      <c r="AR100" s="141" t="s">
        <v>178</v>
      </c>
      <c r="AT100" s="141" t="s">
        <v>257</v>
      </c>
      <c r="AU100" s="141" t="s">
        <v>89</v>
      </c>
      <c r="AY100" s="16" t="s">
        <v>136</v>
      </c>
      <c r="BE100" s="142">
        <f>IF(N100="základní",J100,0)</f>
        <v>0</v>
      </c>
      <c r="BF100" s="142">
        <f>IF(N100="snížená",J100,0)</f>
        <v>0</v>
      </c>
      <c r="BG100" s="142">
        <f>IF(N100="zákl. přenesená",J100,0)</f>
        <v>0</v>
      </c>
      <c r="BH100" s="142">
        <f>IF(N100="sníž. přenesená",J100,0)</f>
        <v>0</v>
      </c>
      <c r="BI100" s="142">
        <f>IF(N100="nulová",J100,0)</f>
        <v>0</v>
      </c>
      <c r="BJ100" s="16" t="s">
        <v>87</v>
      </c>
      <c r="BK100" s="142">
        <f>ROUND(I100*H100,2)</f>
        <v>0</v>
      </c>
      <c r="BL100" s="16" t="s">
        <v>142</v>
      </c>
      <c r="BM100" s="141" t="s">
        <v>730</v>
      </c>
    </row>
    <row r="101" spans="2:65" s="12" customFormat="1" ht="11.25">
      <c r="B101" s="147"/>
      <c r="D101" s="148" t="s">
        <v>146</v>
      </c>
      <c r="E101" s="149" t="s">
        <v>3</v>
      </c>
      <c r="F101" s="150" t="s">
        <v>731</v>
      </c>
      <c r="H101" s="151">
        <v>29.997</v>
      </c>
      <c r="I101" s="152"/>
      <c r="L101" s="147"/>
      <c r="M101" s="153"/>
      <c r="T101" s="154"/>
      <c r="AT101" s="149" t="s">
        <v>146</v>
      </c>
      <c r="AU101" s="149" t="s">
        <v>89</v>
      </c>
      <c r="AV101" s="12" t="s">
        <v>89</v>
      </c>
      <c r="AW101" s="12" t="s">
        <v>41</v>
      </c>
      <c r="AX101" s="12" t="s">
        <v>87</v>
      </c>
      <c r="AY101" s="149" t="s">
        <v>136</v>
      </c>
    </row>
    <row r="102" spans="2:65" s="1" customFormat="1" ht="16.5" customHeight="1">
      <c r="B102" s="128"/>
      <c r="C102" s="129" t="s">
        <v>178</v>
      </c>
      <c r="D102" s="129" t="s">
        <v>138</v>
      </c>
      <c r="E102" s="130" t="s">
        <v>732</v>
      </c>
      <c r="F102" s="131" t="s">
        <v>733</v>
      </c>
      <c r="G102" s="132" t="s">
        <v>150</v>
      </c>
      <c r="H102" s="133">
        <v>33</v>
      </c>
      <c r="I102" s="134"/>
      <c r="J102" s="135">
        <f>ROUND(I102*H102,2)</f>
        <v>0</v>
      </c>
      <c r="K102" s="136"/>
      <c r="L102" s="32"/>
      <c r="M102" s="137" t="s">
        <v>3</v>
      </c>
      <c r="N102" s="138" t="s">
        <v>50</v>
      </c>
      <c r="P102" s="139">
        <f>O102*H102</f>
        <v>0</v>
      </c>
      <c r="Q102" s="139">
        <v>0</v>
      </c>
      <c r="R102" s="139">
        <f>Q102*H102</f>
        <v>0</v>
      </c>
      <c r="S102" s="139">
        <v>0</v>
      </c>
      <c r="T102" s="140">
        <f>S102*H102</f>
        <v>0</v>
      </c>
      <c r="AR102" s="141" t="s">
        <v>142</v>
      </c>
      <c r="AT102" s="141" t="s">
        <v>138</v>
      </c>
      <c r="AU102" s="141" t="s">
        <v>89</v>
      </c>
      <c r="AY102" s="16" t="s">
        <v>136</v>
      </c>
      <c r="BE102" s="142">
        <f>IF(N102="základní",J102,0)</f>
        <v>0</v>
      </c>
      <c r="BF102" s="142">
        <f>IF(N102="snížená",J102,0)</f>
        <v>0</v>
      </c>
      <c r="BG102" s="142">
        <f>IF(N102="zákl. přenesená",J102,0)</f>
        <v>0</v>
      </c>
      <c r="BH102" s="142">
        <f>IF(N102="sníž. přenesená",J102,0)</f>
        <v>0</v>
      </c>
      <c r="BI102" s="142">
        <f>IF(N102="nulová",J102,0)</f>
        <v>0</v>
      </c>
      <c r="BJ102" s="16" t="s">
        <v>87</v>
      </c>
      <c r="BK102" s="142">
        <f>ROUND(I102*H102,2)</f>
        <v>0</v>
      </c>
      <c r="BL102" s="16" t="s">
        <v>142</v>
      </c>
      <c r="BM102" s="141" t="s">
        <v>734</v>
      </c>
    </row>
    <row r="103" spans="2:65" s="1" customFormat="1" ht="11.25">
      <c r="B103" s="32"/>
      <c r="D103" s="143" t="s">
        <v>144</v>
      </c>
      <c r="F103" s="144" t="s">
        <v>735</v>
      </c>
      <c r="I103" s="145"/>
      <c r="L103" s="32"/>
      <c r="M103" s="146"/>
      <c r="T103" s="53"/>
      <c r="AT103" s="16" t="s">
        <v>144</v>
      </c>
      <c r="AU103" s="16" t="s">
        <v>89</v>
      </c>
    </row>
    <row r="104" spans="2:65" s="12" customFormat="1" ht="11.25">
      <c r="B104" s="147"/>
      <c r="D104" s="148" t="s">
        <v>146</v>
      </c>
      <c r="E104" s="149" t="s">
        <v>3</v>
      </c>
      <c r="F104" s="150" t="s">
        <v>359</v>
      </c>
      <c r="H104" s="151">
        <v>33</v>
      </c>
      <c r="I104" s="152"/>
      <c r="L104" s="147"/>
      <c r="M104" s="153"/>
      <c r="T104" s="154"/>
      <c r="AT104" s="149" t="s">
        <v>146</v>
      </c>
      <c r="AU104" s="149" t="s">
        <v>89</v>
      </c>
      <c r="AV104" s="12" t="s">
        <v>89</v>
      </c>
      <c r="AW104" s="12" t="s">
        <v>41</v>
      </c>
      <c r="AX104" s="12" t="s">
        <v>87</v>
      </c>
      <c r="AY104" s="149" t="s">
        <v>136</v>
      </c>
    </row>
    <row r="105" spans="2:65" s="1" customFormat="1" ht="21.75" customHeight="1">
      <c r="B105" s="128"/>
      <c r="C105" s="129" t="s">
        <v>184</v>
      </c>
      <c r="D105" s="129" t="s">
        <v>138</v>
      </c>
      <c r="E105" s="130" t="s">
        <v>736</v>
      </c>
      <c r="F105" s="131" t="s">
        <v>737</v>
      </c>
      <c r="G105" s="132" t="s">
        <v>150</v>
      </c>
      <c r="H105" s="133">
        <v>33</v>
      </c>
      <c r="I105" s="134"/>
      <c r="J105" s="135">
        <f>ROUND(I105*H105,2)</f>
        <v>0</v>
      </c>
      <c r="K105" s="136"/>
      <c r="L105" s="32"/>
      <c r="M105" s="137" t="s">
        <v>3</v>
      </c>
      <c r="N105" s="138" t="s">
        <v>50</v>
      </c>
      <c r="P105" s="139">
        <f>O105*H105</f>
        <v>0</v>
      </c>
      <c r="Q105" s="139">
        <v>2.0799999999999998E-3</v>
      </c>
      <c r="R105" s="139">
        <f>Q105*H105</f>
        <v>6.8639999999999993E-2</v>
      </c>
      <c r="S105" s="139">
        <v>0</v>
      </c>
      <c r="T105" s="140">
        <f>S105*H105</f>
        <v>0</v>
      </c>
      <c r="AR105" s="141" t="s">
        <v>142</v>
      </c>
      <c r="AT105" s="141" t="s">
        <v>138</v>
      </c>
      <c r="AU105" s="141" t="s">
        <v>89</v>
      </c>
      <c r="AY105" s="16" t="s">
        <v>136</v>
      </c>
      <c r="BE105" s="142">
        <f>IF(N105="základní",J105,0)</f>
        <v>0</v>
      </c>
      <c r="BF105" s="142">
        <f>IF(N105="snížená",J105,0)</f>
        <v>0</v>
      </c>
      <c r="BG105" s="142">
        <f>IF(N105="zákl. přenesená",J105,0)</f>
        <v>0</v>
      </c>
      <c r="BH105" s="142">
        <f>IF(N105="sníž. přenesená",J105,0)</f>
        <v>0</v>
      </c>
      <c r="BI105" s="142">
        <f>IF(N105="nulová",J105,0)</f>
        <v>0</v>
      </c>
      <c r="BJ105" s="16" t="s">
        <v>87</v>
      </c>
      <c r="BK105" s="142">
        <f>ROUND(I105*H105,2)</f>
        <v>0</v>
      </c>
      <c r="BL105" s="16" t="s">
        <v>142</v>
      </c>
      <c r="BM105" s="141" t="s">
        <v>738</v>
      </c>
    </row>
    <row r="106" spans="2:65" s="1" customFormat="1" ht="11.25">
      <c r="B106" s="32"/>
      <c r="D106" s="143" t="s">
        <v>144</v>
      </c>
      <c r="F106" s="144" t="s">
        <v>739</v>
      </c>
      <c r="I106" s="145"/>
      <c r="L106" s="32"/>
      <c r="M106" s="146"/>
      <c r="T106" s="53"/>
      <c r="AT106" s="16" t="s">
        <v>144</v>
      </c>
      <c r="AU106" s="16" t="s">
        <v>89</v>
      </c>
    </row>
    <row r="107" spans="2:65" s="12" customFormat="1" ht="11.25">
      <c r="B107" s="147"/>
      <c r="D107" s="148" t="s">
        <v>146</v>
      </c>
      <c r="E107" s="149" t="s">
        <v>3</v>
      </c>
      <c r="F107" s="150" t="s">
        <v>359</v>
      </c>
      <c r="H107" s="151">
        <v>33</v>
      </c>
      <c r="I107" s="152"/>
      <c r="L107" s="147"/>
      <c r="M107" s="153"/>
      <c r="T107" s="154"/>
      <c r="AT107" s="149" t="s">
        <v>146</v>
      </c>
      <c r="AU107" s="149" t="s">
        <v>89</v>
      </c>
      <c r="AV107" s="12" t="s">
        <v>89</v>
      </c>
      <c r="AW107" s="12" t="s">
        <v>41</v>
      </c>
      <c r="AX107" s="12" t="s">
        <v>87</v>
      </c>
      <c r="AY107" s="149" t="s">
        <v>136</v>
      </c>
    </row>
    <row r="108" spans="2:65" s="1" customFormat="1" ht="16.5" customHeight="1">
      <c r="B108" s="128"/>
      <c r="C108" s="129" t="s">
        <v>167</v>
      </c>
      <c r="D108" s="129" t="s">
        <v>138</v>
      </c>
      <c r="E108" s="130" t="s">
        <v>740</v>
      </c>
      <c r="F108" s="131" t="s">
        <v>741</v>
      </c>
      <c r="G108" s="132" t="s">
        <v>141</v>
      </c>
      <c r="H108" s="133">
        <v>33</v>
      </c>
      <c r="I108" s="134"/>
      <c r="J108" s="135">
        <f>ROUND(I108*H108,2)</f>
        <v>0</v>
      </c>
      <c r="K108" s="136"/>
      <c r="L108" s="32"/>
      <c r="M108" s="137" t="s">
        <v>3</v>
      </c>
      <c r="N108" s="138" t="s">
        <v>50</v>
      </c>
      <c r="P108" s="139">
        <f>O108*H108</f>
        <v>0</v>
      </c>
      <c r="Q108" s="139">
        <v>0</v>
      </c>
      <c r="R108" s="139">
        <f>Q108*H108</f>
        <v>0</v>
      </c>
      <c r="S108" s="139">
        <v>0</v>
      </c>
      <c r="T108" s="140">
        <f>S108*H108</f>
        <v>0</v>
      </c>
      <c r="AR108" s="141" t="s">
        <v>142</v>
      </c>
      <c r="AT108" s="141" t="s">
        <v>138</v>
      </c>
      <c r="AU108" s="141" t="s">
        <v>89</v>
      </c>
      <c r="AY108" s="16" t="s">
        <v>136</v>
      </c>
      <c r="BE108" s="142">
        <f>IF(N108="základní",J108,0)</f>
        <v>0</v>
      </c>
      <c r="BF108" s="142">
        <f>IF(N108="snížená",J108,0)</f>
        <v>0</v>
      </c>
      <c r="BG108" s="142">
        <f>IF(N108="zákl. přenesená",J108,0)</f>
        <v>0</v>
      </c>
      <c r="BH108" s="142">
        <f>IF(N108="sníž. přenesená",J108,0)</f>
        <v>0</v>
      </c>
      <c r="BI108" s="142">
        <f>IF(N108="nulová",J108,0)</f>
        <v>0</v>
      </c>
      <c r="BJ108" s="16" t="s">
        <v>87</v>
      </c>
      <c r="BK108" s="142">
        <f>ROUND(I108*H108,2)</f>
        <v>0</v>
      </c>
      <c r="BL108" s="16" t="s">
        <v>142</v>
      </c>
      <c r="BM108" s="141" t="s">
        <v>742</v>
      </c>
    </row>
    <row r="109" spans="2:65" s="1" customFormat="1" ht="11.25">
      <c r="B109" s="32"/>
      <c r="D109" s="143" t="s">
        <v>144</v>
      </c>
      <c r="F109" s="144" t="s">
        <v>743</v>
      </c>
      <c r="I109" s="145"/>
      <c r="L109" s="32"/>
      <c r="M109" s="146"/>
      <c r="T109" s="53"/>
      <c r="AT109" s="16" t="s">
        <v>144</v>
      </c>
      <c r="AU109" s="16" t="s">
        <v>89</v>
      </c>
    </row>
    <row r="110" spans="2:65" s="12" customFormat="1" ht="11.25">
      <c r="B110" s="147"/>
      <c r="D110" s="148" t="s">
        <v>146</v>
      </c>
      <c r="E110" s="149" t="s">
        <v>3</v>
      </c>
      <c r="F110" s="150" t="s">
        <v>744</v>
      </c>
      <c r="H110" s="151">
        <v>33</v>
      </c>
      <c r="I110" s="152"/>
      <c r="L110" s="147"/>
      <c r="M110" s="153"/>
      <c r="T110" s="154"/>
      <c r="AT110" s="149" t="s">
        <v>146</v>
      </c>
      <c r="AU110" s="149" t="s">
        <v>89</v>
      </c>
      <c r="AV110" s="12" t="s">
        <v>89</v>
      </c>
      <c r="AW110" s="12" t="s">
        <v>41</v>
      </c>
      <c r="AX110" s="12" t="s">
        <v>87</v>
      </c>
      <c r="AY110" s="149" t="s">
        <v>136</v>
      </c>
    </row>
    <row r="111" spans="2:65" s="1" customFormat="1" ht="16.5" customHeight="1">
      <c r="B111" s="128"/>
      <c r="C111" s="162" t="s">
        <v>153</v>
      </c>
      <c r="D111" s="162" t="s">
        <v>257</v>
      </c>
      <c r="E111" s="163" t="s">
        <v>745</v>
      </c>
      <c r="F111" s="164" t="s">
        <v>746</v>
      </c>
      <c r="G111" s="165" t="s">
        <v>196</v>
      </c>
      <c r="H111" s="166">
        <v>0.34300000000000003</v>
      </c>
      <c r="I111" s="167"/>
      <c r="J111" s="168">
        <f>ROUND(I111*H111,2)</f>
        <v>0</v>
      </c>
      <c r="K111" s="169"/>
      <c r="L111" s="170"/>
      <c r="M111" s="171" t="s">
        <v>3</v>
      </c>
      <c r="N111" s="172" t="s">
        <v>50</v>
      </c>
      <c r="P111" s="139">
        <f>O111*H111</f>
        <v>0</v>
      </c>
      <c r="Q111" s="139">
        <v>0.2</v>
      </c>
      <c r="R111" s="139">
        <f>Q111*H111</f>
        <v>6.8600000000000008E-2</v>
      </c>
      <c r="S111" s="139">
        <v>0</v>
      </c>
      <c r="T111" s="140">
        <f>S111*H111</f>
        <v>0</v>
      </c>
      <c r="AR111" s="141" t="s">
        <v>178</v>
      </c>
      <c r="AT111" s="141" t="s">
        <v>257</v>
      </c>
      <c r="AU111" s="141" t="s">
        <v>89</v>
      </c>
      <c r="AY111" s="16" t="s">
        <v>136</v>
      </c>
      <c r="BE111" s="142">
        <f>IF(N111="základní",J111,0)</f>
        <v>0</v>
      </c>
      <c r="BF111" s="142">
        <f>IF(N111="snížená",J111,0)</f>
        <v>0</v>
      </c>
      <c r="BG111" s="142">
        <f>IF(N111="zákl. přenesená",J111,0)</f>
        <v>0</v>
      </c>
      <c r="BH111" s="142">
        <f>IF(N111="sníž. přenesená",J111,0)</f>
        <v>0</v>
      </c>
      <c r="BI111" s="142">
        <f>IF(N111="nulová",J111,0)</f>
        <v>0</v>
      </c>
      <c r="BJ111" s="16" t="s">
        <v>87</v>
      </c>
      <c r="BK111" s="142">
        <f>ROUND(I111*H111,2)</f>
        <v>0</v>
      </c>
      <c r="BL111" s="16" t="s">
        <v>142</v>
      </c>
      <c r="BM111" s="141" t="s">
        <v>747</v>
      </c>
    </row>
    <row r="112" spans="2:65" s="12" customFormat="1" ht="11.25">
      <c r="B112" s="147"/>
      <c r="D112" s="148" t="s">
        <v>146</v>
      </c>
      <c r="E112" s="149" t="s">
        <v>3</v>
      </c>
      <c r="F112" s="150" t="s">
        <v>748</v>
      </c>
      <c r="H112" s="151">
        <v>3.3330000000000002</v>
      </c>
      <c r="I112" s="152"/>
      <c r="L112" s="147"/>
      <c r="M112" s="153"/>
      <c r="T112" s="154"/>
      <c r="AT112" s="149" t="s">
        <v>146</v>
      </c>
      <c r="AU112" s="149" t="s">
        <v>89</v>
      </c>
      <c r="AV112" s="12" t="s">
        <v>89</v>
      </c>
      <c r="AW112" s="12" t="s">
        <v>41</v>
      </c>
      <c r="AX112" s="12" t="s">
        <v>87</v>
      </c>
      <c r="AY112" s="149" t="s">
        <v>136</v>
      </c>
    </row>
    <row r="113" spans="2:65" s="12" customFormat="1" ht="11.25">
      <c r="B113" s="147"/>
      <c r="D113" s="148" t="s">
        <v>146</v>
      </c>
      <c r="F113" s="150" t="s">
        <v>749</v>
      </c>
      <c r="H113" s="151">
        <v>0.34300000000000003</v>
      </c>
      <c r="I113" s="152"/>
      <c r="L113" s="147"/>
      <c r="M113" s="153"/>
      <c r="T113" s="154"/>
      <c r="AT113" s="149" t="s">
        <v>146</v>
      </c>
      <c r="AU113" s="149" t="s">
        <v>89</v>
      </c>
      <c r="AV113" s="12" t="s">
        <v>89</v>
      </c>
      <c r="AW113" s="12" t="s">
        <v>4</v>
      </c>
      <c r="AX113" s="12" t="s">
        <v>87</v>
      </c>
      <c r="AY113" s="149" t="s">
        <v>136</v>
      </c>
    </row>
    <row r="114" spans="2:65" s="1" customFormat="1" ht="16.5" customHeight="1">
      <c r="B114" s="128"/>
      <c r="C114" s="129" t="s">
        <v>9</v>
      </c>
      <c r="D114" s="129" t="s">
        <v>138</v>
      </c>
      <c r="E114" s="130" t="s">
        <v>750</v>
      </c>
      <c r="F114" s="131" t="s">
        <v>751</v>
      </c>
      <c r="G114" s="132" t="s">
        <v>196</v>
      </c>
      <c r="H114" s="133">
        <v>3.3</v>
      </c>
      <c r="I114" s="134"/>
      <c r="J114" s="135">
        <f>ROUND(I114*H114,2)</f>
        <v>0</v>
      </c>
      <c r="K114" s="136"/>
      <c r="L114" s="32"/>
      <c r="M114" s="137" t="s">
        <v>3</v>
      </c>
      <c r="N114" s="138" t="s">
        <v>50</v>
      </c>
      <c r="P114" s="139">
        <f>O114*H114</f>
        <v>0</v>
      </c>
      <c r="Q114" s="139">
        <v>0</v>
      </c>
      <c r="R114" s="139">
        <f>Q114*H114</f>
        <v>0</v>
      </c>
      <c r="S114" s="139">
        <v>0</v>
      </c>
      <c r="T114" s="140">
        <f>S114*H114</f>
        <v>0</v>
      </c>
      <c r="AR114" s="141" t="s">
        <v>142</v>
      </c>
      <c r="AT114" s="141" t="s">
        <v>138</v>
      </c>
      <c r="AU114" s="141" t="s">
        <v>89</v>
      </c>
      <c r="AY114" s="16" t="s">
        <v>136</v>
      </c>
      <c r="BE114" s="142">
        <f>IF(N114="základní",J114,0)</f>
        <v>0</v>
      </c>
      <c r="BF114" s="142">
        <f>IF(N114="snížená",J114,0)</f>
        <v>0</v>
      </c>
      <c r="BG114" s="142">
        <f>IF(N114="zákl. přenesená",J114,0)</f>
        <v>0</v>
      </c>
      <c r="BH114" s="142">
        <f>IF(N114="sníž. přenesená",J114,0)</f>
        <v>0</v>
      </c>
      <c r="BI114" s="142">
        <f>IF(N114="nulová",J114,0)</f>
        <v>0</v>
      </c>
      <c r="BJ114" s="16" t="s">
        <v>87</v>
      </c>
      <c r="BK114" s="142">
        <f>ROUND(I114*H114,2)</f>
        <v>0</v>
      </c>
      <c r="BL114" s="16" t="s">
        <v>142</v>
      </c>
      <c r="BM114" s="141" t="s">
        <v>752</v>
      </c>
    </row>
    <row r="115" spans="2:65" s="1" customFormat="1" ht="11.25">
      <c r="B115" s="32"/>
      <c r="D115" s="143" t="s">
        <v>144</v>
      </c>
      <c r="F115" s="144" t="s">
        <v>753</v>
      </c>
      <c r="I115" s="145"/>
      <c r="L115" s="32"/>
      <c r="M115" s="146"/>
      <c r="T115" s="53"/>
      <c r="AT115" s="16" t="s">
        <v>144</v>
      </c>
      <c r="AU115" s="16" t="s">
        <v>89</v>
      </c>
    </row>
    <row r="116" spans="2:65" s="12" customFormat="1" ht="11.25">
      <c r="B116" s="147"/>
      <c r="D116" s="148" t="s">
        <v>146</v>
      </c>
      <c r="E116" s="149" t="s">
        <v>3</v>
      </c>
      <c r="F116" s="150" t="s">
        <v>754</v>
      </c>
      <c r="H116" s="151">
        <v>3.3</v>
      </c>
      <c r="I116" s="152"/>
      <c r="L116" s="147"/>
      <c r="M116" s="153"/>
      <c r="T116" s="154"/>
      <c r="AT116" s="149" t="s">
        <v>146</v>
      </c>
      <c r="AU116" s="149" t="s">
        <v>89</v>
      </c>
      <c r="AV116" s="12" t="s">
        <v>89</v>
      </c>
      <c r="AW116" s="12" t="s">
        <v>41</v>
      </c>
      <c r="AX116" s="12" t="s">
        <v>87</v>
      </c>
      <c r="AY116" s="149" t="s">
        <v>136</v>
      </c>
    </row>
    <row r="117" spans="2:65" s="1" customFormat="1" ht="16.5" customHeight="1">
      <c r="B117" s="128"/>
      <c r="C117" s="162" t="s">
        <v>211</v>
      </c>
      <c r="D117" s="162" t="s">
        <v>257</v>
      </c>
      <c r="E117" s="163" t="s">
        <v>755</v>
      </c>
      <c r="F117" s="164" t="s">
        <v>756</v>
      </c>
      <c r="G117" s="165" t="s">
        <v>150</v>
      </c>
      <c r="H117" s="166">
        <v>11.11</v>
      </c>
      <c r="I117" s="167"/>
      <c r="J117" s="168">
        <f>ROUND(I117*H117,2)</f>
        <v>0</v>
      </c>
      <c r="K117" s="169"/>
      <c r="L117" s="170"/>
      <c r="M117" s="171" t="s">
        <v>3</v>
      </c>
      <c r="N117" s="172" t="s">
        <v>50</v>
      </c>
      <c r="P117" s="139">
        <f>O117*H117</f>
        <v>0</v>
      </c>
      <c r="Q117" s="139">
        <v>0.05</v>
      </c>
      <c r="R117" s="139">
        <f>Q117*H117</f>
        <v>0.55549999999999999</v>
      </c>
      <c r="S117" s="139">
        <v>0</v>
      </c>
      <c r="T117" s="140">
        <f>S117*H117</f>
        <v>0</v>
      </c>
      <c r="AR117" s="141" t="s">
        <v>178</v>
      </c>
      <c r="AT117" s="141" t="s">
        <v>257</v>
      </c>
      <c r="AU117" s="141" t="s">
        <v>89</v>
      </c>
      <c r="AY117" s="16" t="s">
        <v>136</v>
      </c>
      <c r="BE117" s="142">
        <f>IF(N117="základní",J117,0)</f>
        <v>0</v>
      </c>
      <c r="BF117" s="142">
        <f>IF(N117="snížená",J117,0)</f>
        <v>0</v>
      </c>
      <c r="BG117" s="142">
        <f>IF(N117="zákl. přenesená",J117,0)</f>
        <v>0</v>
      </c>
      <c r="BH117" s="142">
        <f>IF(N117="sníž. přenesená",J117,0)</f>
        <v>0</v>
      </c>
      <c r="BI117" s="142">
        <f>IF(N117="nulová",J117,0)</f>
        <v>0</v>
      </c>
      <c r="BJ117" s="16" t="s">
        <v>87</v>
      </c>
      <c r="BK117" s="142">
        <f>ROUND(I117*H117,2)</f>
        <v>0</v>
      </c>
      <c r="BL117" s="16" t="s">
        <v>142</v>
      </c>
      <c r="BM117" s="141" t="s">
        <v>757</v>
      </c>
    </row>
    <row r="118" spans="2:65" s="12" customFormat="1" ht="11.25">
      <c r="B118" s="147"/>
      <c r="D118" s="148" t="s">
        <v>146</v>
      </c>
      <c r="E118" s="149" t="s">
        <v>3</v>
      </c>
      <c r="F118" s="150" t="s">
        <v>758</v>
      </c>
      <c r="H118" s="151">
        <v>11.11</v>
      </c>
      <c r="I118" s="152"/>
      <c r="L118" s="147"/>
      <c r="M118" s="153"/>
      <c r="T118" s="154"/>
      <c r="AT118" s="149" t="s">
        <v>146</v>
      </c>
      <c r="AU118" s="149" t="s">
        <v>89</v>
      </c>
      <c r="AV118" s="12" t="s">
        <v>89</v>
      </c>
      <c r="AW118" s="12" t="s">
        <v>41</v>
      </c>
      <c r="AX118" s="12" t="s">
        <v>87</v>
      </c>
      <c r="AY118" s="149" t="s">
        <v>136</v>
      </c>
    </row>
    <row r="119" spans="2:65" s="1" customFormat="1" ht="16.5" customHeight="1">
      <c r="B119" s="128"/>
      <c r="C119" s="162" t="s">
        <v>217</v>
      </c>
      <c r="D119" s="162" t="s">
        <v>257</v>
      </c>
      <c r="E119" s="163" t="s">
        <v>759</v>
      </c>
      <c r="F119" s="164" t="s">
        <v>760</v>
      </c>
      <c r="G119" s="165" t="s">
        <v>150</v>
      </c>
      <c r="H119" s="166">
        <v>11.11</v>
      </c>
      <c r="I119" s="167"/>
      <c r="J119" s="168">
        <f>ROUND(I119*H119,2)</f>
        <v>0</v>
      </c>
      <c r="K119" s="169"/>
      <c r="L119" s="170"/>
      <c r="M119" s="171" t="s">
        <v>3</v>
      </c>
      <c r="N119" s="172" t="s">
        <v>50</v>
      </c>
      <c r="P119" s="139">
        <f>O119*H119</f>
        <v>0</v>
      </c>
      <c r="Q119" s="139">
        <v>0.05</v>
      </c>
      <c r="R119" s="139">
        <f>Q119*H119</f>
        <v>0.55549999999999999</v>
      </c>
      <c r="S119" s="139">
        <v>0</v>
      </c>
      <c r="T119" s="140">
        <f>S119*H119</f>
        <v>0</v>
      </c>
      <c r="AR119" s="141" t="s">
        <v>178</v>
      </c>
      <c r="AT119" s="141" t="s">
        <v>257</v>
      </c>
      <c r="AU119" s="141" t="s">
        <v>89</v>
      </c>
      <c r="AY119" s="16" t="s">
        <v>136</v>
      </c>
      <c r="BE119" s="142">
        <f>IF(N119="základní",J119,0)</f>
        <v>0</v>
      </c>
      <c r="BF119" s="142">
        <f>IF(N119="snížená",J119,0)</f>
        <v>0</v>
      </c>
      <c r="BG119" s="142">
        <f>IF(N119="zákl. přenesená",J119,0)</f>
        <v>0</v>
      </c>
      <c r="BH119" s="142">
        <f>IF(N119="sníž. přenesená",J119,0)</f>
        <v>0</v>
      </c>
      <c r="BI119" s="142">
        <f>IF(N119="nulová",J119,0)</f>
        <v>0</v>
      </c>
      <c r="BJ119" s="16" t="s">
        <v>87</v>
      </c>
      <c r="BK119" s="142">
        <f>ROUND(I119*H119,2)</f>
        <v>0</v>
      </c>
      <c r="BL119" s="16" t="s">
        <v>142</v>
      </c>
      <c r="BM119" s="141" t="s">
        <v>761</v>
      </c>
    </row>
    <row r="120" spans="2:65" s="12" customFormat="1" ht="11.25">
      <c r="B120" s="147"/>
      <c r="D120" s="148" t="s">
        <v>146</v>
      </c>
      <c r="E120" s="149" t="s">
        <v>3</v>
      </c>
      <c r="F120" s="150" t="s">
        <v>758</v>
      </c>
      <c r="H120" s="151">
        <v>11.11</v>
      </c>
      <c r="I120" s="152"/>
      <c r="L120" s="147"/>
      <c r="M120" s="153"/>
      <c r="T120" s="154"/>
      <c r="AT120" s="149" t="s">
        <v>146</v>
      </c>
      <c r="AU120" s="149" t="s">
        <v>89</v>
      </c>
      <c r="AV120" s="12" t="s">
        <v>89</v>
      </c>
      <c r="AW120" s="12" t="s">
        <v>41</v>
      </c>
      <c r="AX120" s="12" t="s">
        <v>87</v>
      </c>
      <c r="AY120" s="149" t="s">
        <v>136</v>
      </c>
    </row>
    <row r="121" spans="2:65" s="1" customFormat="1" ht="16.5" customHeight="1">
      <c r="B121" s="128"/>
      <c r="C121" s="162" t="s">
        <v>223</v>
      </c>
      <c r="D121" s="162" t="s">
        <v>257</v>
      </c>
      <c r="E121" s="163" t="s">
        <v>762</v>
      </c>
      <c r="F121" s="164" t="s">
        <v>763</v>
      </c>
      <c r="G121" s="165" t="s">
        <v>150</v>
      </c>
      <c r="H121" s="166">
        <v>11.11</v>
      </c>
      <c r="I121" s="167"/>
      <c r="J121" s="168">
        <f>ROUND(I121*H121,2)</f>
        <v>0</v>
      </c>
      <c r="K121" s="169"/>
      <c r="L121" s="170"/>
      <c r="M121" s="171" t="s">
        <v>3</v>
      </c>
      <c r="N121" s="172" t="s">
        <v>50</v>
      </c>
      <c r="P121" s="139">
        <f>O121*H121</f>
        <v>0</v>
      </c>
      <c r="Q121" s="139">
        <v>0.05</v>
      </c>
      <c r="R121" s="139">
        <f>Q121*H121</f>
        <v>0.55549999999999999</v>
      </c>
      <c r="S121" s="139">
        <v>0</v>
      </c>
      <c r="T121" s="140">
        <f>S121*H121</f>
        <v>0</v>
      </c>
      <c r="AR121" s="141" t="s">
        <v>178</v>
      </c>
      <c r="AT121" s="141" t="s">
        <v>257</v>
      </c>
      <c r="AU121" s="141" t="s">
        <v>89</v>
      </c>
      <c r="AY121" s="16" t="s">
        <v>136</v>
      </c>
      <c r="BE121" s="142">
        <f>IF(N121="základní",J121,0)</f>
        <v>0</v>
      </c>
      <c r="BF121" s="142">
        <f>IF(N121="snížená",J121,0)</f>
        <v>0</v>
      </c>
      <c r="BG121" s="142">
        <f>IF(N121="zákl. přenesená",J121,0)</f>
        <v>0</v>
      </c>
      <c r="BH121" s="142">
        <f>IF(N121="sníž. přenesená",J121,0)</f>
        <v>0</v>
      </c>
      <c r="BI121" s="142">
        <f>IF(N121="nulová",J121,0)</f>
        <v>0</v>
      </c>
      <c r="BJ121" s="16" t="s">
        <v>87</v>
      </c>
      <c r="BK121" s="142">
        <f>ROUND(I121*H121,2)</f>
        <v>0</v>
      </c>
      <c r="BL121" s="16" t="s">
        <v>142</v>
      </c>
      <c r="BM121" s="141" t="s">
        <v>764</v>
      </c>
    </row>
    <row r="122" spans="2:65" s="12" customFormat="1" ht="11.25">
      <c r="B122" s="147"/>
      <c r="D122" s="148" t="s">
        <v>146</v>
      </c>
      <c r="E122" s="149" t="s">
        <v>3</v>
      </c>
      <c r="F122" s="150" t="s">
        <v>758</v>
      </c>
      <c r="H122" s="151">
        <v>11.11</v>
      </c>
      <c r="I122" s="152"/>
      <c r="L122" s="147"/>
      <c r="M122" s="153"/>
      <c r="T122" s="154"/>
      <c r="AT122" s="149" t="s">
        <v>146</v>
      </c>
      <c r="AU122" s="149" t="s">
        <v>89</v>
      </c>
      <c r="AV122" s="12" t="s">
        <v>89</v>
      </c>
      <c r="AW122" s="12" t="s">
        <v>41</v>
      </c>
      <c r="AX122" s="12" t="s">
        <v>87</v>
      </c>
      <c r="AY122" s="149" t="s">
        <v>136</v>
      </c>
    </row>
    <row r="123" spans="2:65" s="11" customFormat="1" ht="22.9" customHeight="1">
      <c r="B123" s="116"/>
      <c r="D123" s="117" t="s">
        <v>78</v>
      </c>
      <c r="E123" s="126" t="s">
        <v>357</v>
      </c>
      <c r="F123" s="126" t="s">
        <v>358</v>
      </c>
      <c r="I123" s="119"/>
      <c r="J123" s="127">
        <f>BK123</f>
        <v>0</v>
      </c>
      <c r="L123" s="116"/>
      <c r="M123" s="121"/>
      <c r="P123" s="122">
        <f>SUM(P124:P125)</f>
        <v>0</v>
      </c>
      <c r="R123" s="122">
        <f>SUM(R124:R125)</f>
        <v>0</v>
      </c>
      <c r="T123" s="123">
        <f>SUM(T124:T125)</f>
        <v>0</v>
      </c>
      <c r="AR123" s="117" t="s">
        <v>87</v>
      </c>
      <c r="AT123" s="124" t="s">
        <v>78</v>
      </c>
      <c r="AU123" s="124" t="s">
        <v>87</v>
      </c>
      <c r="AY123" s="117" t="s">
        <v>136</v>
      </c>
      <c r="BK123" s="125">
        <f>SUM(BK124:BK125)</f>
        <v>0</v>
      </c>
    </row>
    <row r="124" spans="2:65" s="1" customFormat="1" ht="16.5" customHeight="1">
      <c r="B124" s="128"/>
      <c r="C124" s="129" t="s">
        <v>234</v>
      </c>
      <c r="D124" s="129" t="s">
        <v>138</v>
      </c>
      <c r="E124" s="130" t="s">
        <v>765</v>
      </c>
      <c r="F124" s="131" t="s">
        <v>766</v>
      </c>
      <c r="G124" s="132" t="s">
        <v>247</v>
      </c>
      <c r="H124" s="133">
        <v>3.2440000000000002</v>
      </c>
      <c r="I124" s="134"/>
      <c r="J124" s="135">
        <f>ROUND(I124*H124,2)</f>
        <v>0</v>
      </c>
      <c r="K124" s="136"/>
      <c r="L124" s="32"/>
      <c r="M124" s="137" t="s">
        <v>3</v>
      </c>
      <c r="N124" s="138" t="s">
        <v>50</v>
      </c>
      <c r="P124" s="139">
        <f>O124*H124</f>
        <v>0</v>
      </c>
      <c r="Q124" s="139">
        <v>0</v>
      </c>
      <c r="R124" s="139">
        <f>Q124*H124</f>
        <v>0</v>
      </c>
      <c r="S124" s="139">
        <v>0</v>
      </c>
      <c r="T124" s="140">
        <f>S124*H124</f>
        <v>0</v>
      </c>
      <c r="AR124" s="141" t="s">
        <v>142</v>
      </c>
      <c r="AT124" s="141" t="s">
        <v>138</v>
      </c>
      <c r="AU124" s="141" t="s">
        <v>89</v>
      </c>
      <c r="AY124" s="16" t="s">
        <v>136</v>
      </c>
      <c r="BE124" s="142">
        <f>IF(N124="základní",J124,0)</f>
        <v>0</v>
      </c>
      <c r="BF124" s="142">
        <f>IF(N124="snížená",J124,0)</f>
        <v>0</v>
      </c>
      <c r="BG124" s="142">
        <f>IF(N124="zákl. přenesená",J124,0)</f>
        <v>0</v>
      </c>
      <c r="BH124" s="142">
        <f>IF(N124="sníž. přenesená",J124,0)</f>
        <v>0</v>
      </c>
      <c r="BI124" s="142">
        <f>IF(N124="nulová",J124,0)</f>
        <v>0</v>
      </c>
      <c r="BJ124" s="16" t="s">
        <v>87</v>
      </c>
      <c r="BK124" s="142">
        <f>ROUND(I124*H124,2)</f>
        <v>0</v>
      </c>
      <c r="BL124" s="16" t="s">
        <v>142</v>
      </c>
      <c r="BM124" s="141" t="s">
        <v>767</v>
      </c>
    </row>
    <row r="125" spans="2:65" s="1" customFormat="1" ht="11.25">
      <c r="B125" s="32"/>
      <c r="D125" s="143" t="s">
        <v>144</v>
      </c>
      <c r="F125" s="144" t="s">
        <v>768</v>
      </c>
      <c r="I125" s="145"/>
      <c r="L125" s="32"/>
      <c r="M125" s="177"/>
      <c r="N125" s="178"/>
      <c r="O125" s="178"/>
      <c r="P125" s="178"/>
      <c r="Q125" s="178"/>
      <c r="R125" s="178"/>
      <c r="S125" s="178"/>
      <c r="T125" s="179"/>
      <c r="AT125" s="16" t="s">
        <v>144</v>
      </c>
      <c r="AU125" s="16" t="s">
        <v>89</v>
      </c>
    </row>
    <row r="126" spans="2:65" s="1" customFormat="1" ht="6.95" customHeight="1">
      <c r="B126" s="41"/>
      <c r="C126" s="42"/>
      <c r="D126" s="42"/>
      <c r="E126" s="42"/>
      <c r="F126" s="42"/>
      <c r="G126" s="42"/>
      <c r="H126" s="42"/>
      <c r="I126" s="42"/>
      <c r="J126" s="42"/>
      <c r="K126" s="42"/>
      <c r="L126" s="32"/>
    </row>
  </sheetData>
  <autoFilter ref="C81:K125" xr:uid="{00000000-0009-0000-0000-000005000000}"/>
  <mergeCells count="9">
    <mergeCell ref="E50:H50"/>
    <mergeCell ref="E72:H72"/>
    <mergeCell ref="E74:H74"/>
    <mergeCell ref="L2:V2"/>
    <mergeCell ref="E7:H7"/>
    <mergeCell ref="E9:H9"/>
    <mergeCell ref="E18:H18"/>
    <mergeCell ref="E27:H27"/>
    <mergeCell ref="E48:H48"/>
  </mergeCells>
  <hyperlinks>
    <hyperlink ref="F90" r:id="rId1" xr:uid="{00000000-0004-0000-0500-000000000000}"/>
    <hyperlink ref="F93" r:id="rId2" xr:uid="{00000000-0004-0000-0500-000001000000}"/>
    <hyperlink ref="F96" r:id="rId3" xr:uid="{00000000-0004-0000-0500-000002000000}"/>
    <hyperlink ref="F103" r:id="rId4" xr:uid="{00000000-0004-0000-0500-000003000000}"/>
    <hyperlink ref="F106" r:id="rId5" xr:uid="{00000000-0004-0000-0500-000004000000}"/>
    <hyperlink ref="F109" r:id="rId6" xr:uid="{00000000-0004-0000-0500-000005000000}"/>
    <hyperlink ref="F115" r:id="rId7" xr:uid="{00000000-0004-0000-0500-000006000000}"/>
    <hyperlink ref="F125" r:id="rId8" xr:uid="{00000000-0004-0000-0500-000007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9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B2:BM99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302" t="s">
        <v>6</v>
      </c>
      <c r="M2" s="287"/>
      <c r="N2" s="287"/>
      <c r="O2" s="287"/>
      <c r="P2" s="287"/>
      <c r="Q2" s="287"/>
      <c r="R2" s="287"/>
      <c r="S2" s="287"/>
      <c r="T2" s="287"/>
      <c r="U2" s="287"/>
      <c r="V2" s="287"/>
      <c r="AT2" s="16" t="s">
        <v>104</v>
      </c>
    </row>
    <row r="3" spans="2:4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89</v>
      </c>
    </row>
    <row r="4" spans="2:46" ht="24.95" customHeight="1">
      <c r="B4" s="19"/>
      <c r="D4" s="20" t="s">
        <v>105</v>
      </c>
      <c r="L4" s="19"/>
      <c r="M4" s="85" t="s">
        <v>11</v>
      </c>
      <c r="AT4" s="16" t="s">
        <v>4</v>
      </c>
    </row>
    <row r="5" spans="2:46" ht="6.95" customHeight="1">
      <c r="B5" s="19"/>
      <c r="L5" s="19"/>
    </row>
    <row r="6" spans="2:46" ht="12" customHeight="1">
      <c r="B6" s="19"/>
      <c r="D6" s="26" t="s">
        <v>17</v>
      </c>
      <c r="L6" s="19"/>
    </row>
    <row r="7" spans="2:46" ht="16.5" customHeight="1">
      <c r="B7" s="19"/>
      <c r="E7" s="303" t="str">
        <f>'Rekapitulace stavby'!K6</f>
        <v>MVN Polom - obnova rybníka</v>
      </c>
      <c r="F7" s="304"/>
      <c r="G7" s="304"/>
      <c r="H7" s="304"/>
      <c r="L7" s="19"/>
    </row>
    <row r="8" spans="2:46" s="1" customFormat="1" ht="12" customHeight="1">
      <c r="B8" s="32"/>
      <c r="D8" s="26" t="s">
        <v>106</v>
      </c>
      <c r="L8" s="32"/>
    </row>
    <row r="9" spans="2:46" s="1" customFormat="1" ht="16.5" customHeight="1">
      <c r="B9" s="32"/>
      <c r="E9" s="265" t="s">
        <v>769</v>
      </c>
      <c r="F9" s="305"/>
      <c r="G9" s="305"/>
      <c r="H9" s="305"/>
      <c r="L9" s="32"/>
    </row>
    <row r="10" spans="2:46" s="1" customFormat="1" ht="11.25">
      <c r="B10" s="32"/>
      <c r="L10" s="32"/>
    </row>
    <row r="11" spans="2:46" s="1" customFormat="1" ht="12" customHeight="1">
      <c r="B11" s="32"/>
      <c r="D11" s="26" t="s">
        <v>19</v>
      </c>
      <c r="F11" s="24" t="s">
        <v>20</v>
      </c>
      <c r="I11" s="26" t="s">
        <v>21</v>
      </c>
      <c r="J11" s="24" t="s">
        <v>3</v>
      </c>
      <c r="L11" s="32"/>
    </row>
    <row r="12" spans="2:46" s="1" customFormat="1" ht="12" customHeight="1">
      <c r="B12" s="32"/>
      <c r="D12" s="26" t="s">
        <v>23</v>
      </c>
      <c r="F12" s="24" t="s">
        <v>24</v>
      </c>
      <c r="I12" s="26" t="s">
        <v>25</v>
      </c>
      <c r="J12" s="49" t="str">
        <f>'Rekapitulace stavby'!AN8</f>
        <v>5. 2. 2024</v>
      </c>
      <c r="L12" s="32"/>
    </row>
    <row r="13" spans="2:46" s="1" customFormat="1" ht="10.9" customHeight="1">
      <c r="B13" s="32"/>
      <c r="L13" s="32"/>
    </row>
    <row r="14" spans="2:46" s="1" customFormat="1" ht="12" customHeight="1">
      <c r="B14" s="32"/>
      <c r="D14" s="26" t="s">
        <v>29</v>
      </c>
      <c r="I14" s="26" t="s">
        <v>30</v>
      </c>
      <c r="J14" s="24" t="s">
        <v>31</v>
      </c>
      <c r="L14" s="32"/>
    </row>
    <row r="15" spans="2:46" s="1" customFormat="1" ht="18" customHeight="1">
      <c r="B15" s="32"/>
      <c r="E15" s="24" t="s">
        <v>32</v>
      </c>
      <c r="I15" s="26" t="s">
        <v>33</v>
      </c>
      <c r="J15" s="24" t="s">
        <v>34</v>
      </c>
      <c r="L15" s="32"/>
    </row>
    <row r="16" spans="2:46" s="1" customFormat="1" ht="6.95" customHeight="1">
      <c r="B16" s="32"/>
      <c r="L16" s="32"/>
    </row>
    <row r="17" spans="2:12" s="1" customFormat="1" ht="12" customHeight="1">
      <c r="B17" s="32"/>
      <c r="D17" s="26" t="s">
        <v>35</v>
      </c>
      <c r="I17" s="26" t="s">
        <v>30</v>
      </c>
      <c r="J17" s="27" t="str">
        <f>'Rekapitulace stavby'!AN13</f>
        <v>Vyplň údaj</v>
      </c>
      <c r="L17" s="32"/>
    </row>
    <row r="18" spans="2:12" s="1" customFormat="1" ht="18" customHeight="1">
      <c r="B18" s="32"/>
      <c r="E18" s="306" t="str">
        <f>'Rekapitulace stavby'!E14</f>
        <v>Vyplň údaj</v>
      </c>
      <c r="F18" s="286"/>
      <c r="G18" s="286"/>
      <c r="H18" s="286"/>
      <c r="I18" s="26" t="s">
        <v>33</v>
      </c>
      <c r="J18" s="27" t="str">
        <f>'Rekapitulace stavby'!AN14</f>
        <v>Vyplň údaj</v>
      </c>
      <c r="L18" s="32"/>
    </row>
    <row r="19" spans="2:12" s="1" customFormat="1" ht="6.95" customHeight="1">
      <c r="B19" s="32"/>
      <c r="L19" s="32"/>
    </row>
    <row r="20" spans="2:12" s="1" customFormat="1" ht="12" customHeight="1">
      <c r="B20" s="32"/>
      <c r="D20" s="26" t="s">
        <v>37</v>
      </c>
      <c r="I20" s="26" t="s">
        <v>30</v>
      </c>
      <c r="J20" s="24" t="s">
        <v>38</v>
      </c>
      <c r="L20" s="32"/>
    </row>
    <row r="21" spans="2:12" s="1" customFormat="1" ht="18" customHeight="1">
      <c r="B21" s="32"/>
      <c r="E21" s="24" t="s">
        <v>39</v>
      </c>
      <c r="I21" s="26" t="s">
        <v>33</v>
      </c>
      <c r="J21" s="24" t="s">
        <v>40</v>
      </c>
      <c r="L21" s="32"/>
    </row>
    <row r="22" spans="2:12" s="1" customFormat="1" ht="6.95" customHeight="1">
      <c r="B22" s="32"/>
      <c r="L22" s="32"/>
    </row>
    <row r="23" spans="2:12" s="1" customFormat="1" ht="12" customHeight="1">
      <c r="B23" s="32"/>
      <c r="D23" s="26" t="s">
        <v>42</v>
      </c>
      <c r="I23" s="26" t="s">
        <v>30</v>
      </c>
      <c r="J23" s="24" t="s">
        <v>38</v>
      </c>
      <c r="L23" s="32"/>
    </row>
    <row r="24" spans="2:12" s="1" customFormat="1" ht="18" customHeight="1">
      <c r="B24" s="32"/>
      <c r="E24" s="24" t="s">
        <v>39</v>
      </c>
      <c r="I24" s="26" t="s">
        <v>33</v>
      </c>
      <c r="J24" s="24" t="s">
        <v>40</v>
      </c>
      <c r="L24" s="32"/>
    </row>
    <row r="25" spans="2:12" s="1" customFormat="1" ht="6.95" customHeight="1">
      <c r="B25" s="32"/>
      <c r="L25" s="32"/>
    </row>
    <row r="26" spans="2:12" s="1" customFormat="1" ht="12" customHeight="1">
      <c r="B26" s="32"/>
      <c r="D26" s="26" t="s">
        <v>43</v>
      </c>
      <c r="L26" s="32"/>
    </row>
    <row r="27" spans="2:12" s="7" customFormat="1" ht="16.5" customHeight="1">
      <c r="B27" s="86"/>
      <c r="E27" s="291" t="s">
        <v>3</v>
      </c>
      <c r="F27" s="291"/>
      <c r="G27" s="291"/>
      <c r="H27" s="291"/>
      <c r="L27" s="86"/>
    </row>
    <row r="28" spans="2:12" s="1" customFormat="1" ht="6.95" customHeight="1">
      <c r="B28" s="32"/>
      <c r="L28" s="32"/>
    </row>
    <row r="29" spans="2:12" s="1" customFormat="1" ht="6.95" customHeight="1">
      <c r="B29" s="32"/>
      <c r="D29" s="50"/>
      <c r="E29" s="50"/>
      <c r="F29" s="50"/>
      <c r="G29" s="50"/>
      <c r="H29" s="50"/>
      <c r="I29" s="50"/>
      <c r="J29" s="50"/>
      <c r="K29" s="50"/>
      <c r="L29" s="32"/>
    </row>
    <row r="30" spans="2:12" s="1" customFormat="1" ht="25.35" customHeight="1">
      <c r="B30" s="32"/>
      <c r="D30" s="87" t="s">
        <v>45</v>
      </c>
      <c r="J30" s="63">
        <f>ROUND(J81, 2)</f>
        <v>0</v>
      </c>
      <c r="L30" s="32"/>
    </row>
    <row r="31" spans="2:12" s="1" customFormat="1" ht="6.95" customHeight="1">
      <c r="B31" s="32"/>
      <c r="D31" s="50"/>
      <c r="E31" s="50"/>
      <c r="F31" s="50"/>
      <c r="G31" s="50"/>
      <c r="H31" s="50"/>
      <c r="I31" s="50"/>
      <c r="J31" s="50"/>
      <c r="K31" s="50"/>
      <c r="L31" s="32"/>
    </row>
    <row r="32" spans="2:12" s="1" customFormat="1" ht="14.45" customHeight="1">
      <c r="B32" s="32"/>
      <c r="F32" s="35" t="s">
        <v>47</v>
      </c>
      <c r="I32" s="35" t="s">
        <v>46</v>
      </c>
      <c r="J32" s="35" t="s">
        <v>48</v>
      </c>
      <c r="L32" s="32"/>
    </row>
    <row r="33" spans="2:12" s="1" customFormat="1" ht="14.45" customHeight="1">
      <c r="B33" s="32"/>
      <c r="D33" s="52" t="s">
        <v>49</v>
      </c>
      <c r="E33" s="26" t="s">
        <v>50</v>
      </c>
      <c r="F33" s="88">
        <f>ROUND((SUM(BE81:BE98)),  2)</f>
        <v>0</v>
      </c>
      <c r="I33" s="89">
        <v>0.21</v>
      </c>
      <c r="J33" s="88">
        <f>ROUND(((SUM(BE81:BE98))*I33),  2)</f>
        <v>0</v>
      </c>
      <c r="L33" s="32"/>
    </row>
    <row r="34" spans="2:12" s="1" customFormat="1" ht="14.45" customHeight="1">
      <c r="B34" s="32"/>
      <c r="E34" s="26" t="s">
        <v>51</v>
      </c>
      <c r="F34" s="88">
        <f>ROUND((SUM(BF81:BF98)),  2)</f>
        <v>0</v>
      </c>
      <c r="I34" s="89">
        <v>0.12</v>
      </c>
      <c r="J34" s="88">
        <f>ROUND(((SUM(BF81:BF98))*I34),  2)</f>
        <v>0</v>
      </c>
      <c r="L34" s="32"/>
    </row>
    <row r="35" spans="2:12" s="1" customFormat="1" ht="14.45" hidden="1" customHeight="1">
      <c r="B35" s="32"/>
      <c r="E35" s="26" t="s">
        <v>52</v>
      </c>
      <c r="F35" s="88">
        <f>ROUND((SUM(BG81:BG98)),  2)</f>
        <v>0</v>
      </c>
      <c r="I35" s="89">
        <v>0.21</v>
      </c>
      <c r="J35" s="88">
        <f>0</f>
        <v>0</v>
      </c>
      <c r="L35" s="32"/>
    </row>
    <row r="36" spans="2:12" s="1" customFormat="1" ht="14.45" hidden="1" customHeight="1">
      <c r="B36" s="32"/>
      <c r="E36" s="26" t="s">
        <v>53</v>
      </c>
      <c r="F36" s="88">
        <f>ROUND((SUM(BH81:BH98)),  2)</f>
        <v>0</v>
      </c>
      <c r="I36" s="89">
        <v>0.12</v>
      </c>
      <c r="J36" s="88">
        <f>0</f>
        <v>0</v>
      </c>
      <c r="L36" s="32"/>
    </row>
    <row r="37" spans="2:12" s="1" customFormat="1" ht="14.45" hidden="1" customHeight="1">
      <c r="B37" s="32"/>
      <c r="E37" s="26" t="s">
        <v>54</v>
      </c>
      <c r="F37" s="88">
        <f>ROUND((SUM(BI81:BI98)),  2)</f>
        <v>0</v>
      </c>
      <c r="I37" s="89">
        <v>0</v>
      </c>
      <c r="J37" s="88">
        <f>0</f>
        <v>0</v>
      </c>
      <c r="L37" s="32"/>
    </row>
    <row r="38" spans="2:12" s="1" customFormat="1" ht="6.95" customHeight="1">
      <c r="B38" s="32"/>
      <c r="L38" s="32"/>
    </row>
    <row r="39" spans="2:12" s="1" customFormat="1" ht="25.35" customHeight="1">
      <c r="B39" s="32"/>
      <c r="C39" s="90"/>
      <c r="D39" s="91" t="s">
        <v>55</v>
      </c>
      <c r="E39" s="54"/>
      <c r="F39" s="54"/>
      <c r="G39" s="92" t="s">
        <v>56</v>
      </c>
      <c r="H39" s="93" t="s">
        <v>57</v>
      </c>
      <c r="I39" s="54"/>
      <c r="J39" s="94">
        <f>SUM(J30:J37)</f>
        <v>0</v>
      </c>
      <c r="K39" s="95"/>
      <c r="L39" s="32"/>
    </row>
    <row r="40" spans="2:12" s="1" customFormat="1" ht="14.45" customHeight="1">
      <c r="B40" s="41"/>
      <c r="C40" s="42"/>
      <c r="D40" s="42"/>
      <c r="E40" s="42"/>
      <c r="F40" s="42"/>
      <c r="G40" s="42"/>
      <c r="H40" s="42"/>
      <c r="I40" s="42"/>
      <c r="J40" s="42"/>
      <c r="K40" s="42"/>
      <c r="L40" s="32"/>
    </row>
    <row r="44" spans="2:12" s="1" customFormat="1" ht="6.95" customHeight="1">
      <c r="B44" s="43"/>
      <c r="C44" s="44"/>
      <c r="D44" s="44"/>
      <c r="E44" s="44"/>
      <c r="F44" s="44"/>
      <c r="G44" s="44"/>
      <c r="H44" s="44"/>
      <c r="I44" s="44"/>
      <c r="J44" s="44"/>
      <c r="K44" s="44"/>
      <c r="L44" s="32"/>
    </row>
    <row r="45" spans="2:12" s="1" customFormat="1" ht="24.95" customHeight="1">
      <c r="B45" s="32"/>
      <c r="C45" s="20" t="s">
        <v>108</v>
      </c>
      <c r="L45" s="32"/>
    </row>
    <row r="46" spans="2:12" s="1" customFormat="1" ht="6.95" customHeight="1">
      <c r="B46" s="32"/>
      <c r="L46" s="32"/>
    </row>
    <row r="47" spans="2:12" s="1" customFormat="1" ht="12" customHeight="1">
      <c r="B47" s="32"/>
      <c r="C47" s="26" t="s">
        <v>17</v>
      </c>
      <c r="L47" s="32"/>
    </row>
    <row r="48" spans="2:12" s="1" customFormat="1" ht="16.5" customHeight="1">
      <c r="B48" s="32"/>
      <c r="E48" s="303" t="str">
        <f>E7</f>
        <v>MVN Polom - obnova rybníka</v>
      </c>
      <c r="F48" s="304"/>
      <c r="G48" s="304"/>
      <c r="H48" s="304"/>
      <c r="L48" s="32"/>
    </row>
    <row r="49" spans="2:47" s="1" customFormat="1" ht="12" customHeight="1">
      <c r="B49" s="32"/>
      <c r="C49" s="26" t="s">
        <v>106</v>
      </c>
      <c r="L49" s="32"/>
    </row>
    <row r="50" spans="2:47" s="1" customFormat="1" ht="16.5" customHeight="1">
      <c r="B50" s="32"/>
      <c r="E50" s="265" t="str">
        <f>E9</f>
        <v>polryb6 - SO-6 VON</v>
      </c>
      <c r="F50" s="305"/>
      <c r="G50" s="305"/>
      <c r="H50" s="305"/>
      <c r="L50" s="32"/>
    </row>
    <row r="51" spans="2:47" s="1" customFormat="1" ht="6.95" customHeight="1">
      <c r="B51" s="32"/>
      <c r="L51" s="32"/>
    </row>
    <row r="52" spans="2:47" s="1" customFormat="1" ht="12" customHeight="1">
      <c r="B52" s="32"/>
      <c r="C52" s="26" t="s">
        <v>23</v>
      </c>
      <c r="F52" s="24" t="str">
        <f>F12</f>
        <v>Polom u Údrče,Ratiboř u Žlutic</v>
      </c>
      <c r="I52" s="26" t="s">
        <v>25</v>
      </c>
      <c r="J52" s="49" t="str">
        <f>IF(J12="","",J12)</f>
        <v>5. 2. 2024</v>
      </c>
      <c r="L52" s="32"/>
    </row>
    <row r="53" spans="2:47" s="1" customFormat="1" ht="6.95" customHeight="1">
      <c r="B53" s="32"/>
      <c r="L53" s="32"/>
    </row>
    <row r="54" spans="2:47" s="1" customFormat="1" ht="15.2" customHeight="1">
      <c r="B54" s="32"/>
      <c r="C54" s="26" t="s">
        <v>29</v>
      </c>
      <c r="F54" s="24" t="str">
        <f>E15</f>
        <v>Povodí Vltavy s.p.</v>
      </c>
      <c r="I54" s="26" t="s">
        <v>37</v>
      </c>
      <c r="J54" s="30" t="str">
        <f>E21</f>
        <v>Ing.Milan Jícha</v>
      </c>
      <c r="L54" s="32"/>
    </row>
    <row r="55" spans="2:47" s="1" customFormat="1" ht="15.2" customHeight="1">
      <c r="B55" s="32"/>
      <c r="C55" s="26" t="s">
        <v>35</v>
      </c>
      <c r="F55" s="24" t="str">
        <f>IF(E18="","",E18)</f>
        <v>Vyplň údaj</v>
      </c>
      <c r="I55" s="26" t="s">
        <v>42</v>
      </c>
      <c r="J55" s="30" t="str">
        <f>E24</f>
        <v>Ing.Milan Jícha</v>
      </c>
      <c r="L55" s="32"/>
    </row>
    <row r="56" spans="2:47" s="1" customFormat="1" ht="10.35" customHeight="1">
      <c r="B56" s="32"/>
      <c r="L56" s="32"/>
    </row>
    <row r="57" spans="2:47" s="1" customFormat="1" ht="29.25" customHeight="1">
      <c r="B57" s="32"/>
      <c r="C57" s="96" t="s">
        <v>109</v>
      </c>
      <c r="D57" s="90"/>
      <c r="E57" s="90"/>
      <c r="F57" s="90"/>
      <c r="G57" s="90"/>
      <c r="H57" s="90"/>
      <c r="I57" s="90"/>
      <c r="J57" s="97" t="s">
        <v>110</v>
      </c>
      <c r="K57" s="90"/>
      <c r="L57" s="32"/>
    </row>
    <row r="58" spans="2:47" s="1" customFormat="1" ht="10.35" customHeight="1">
      <c r="B58" s="32"/>
      <c r="L58" s="32"/>
    </row>
    <row r="59" spans="2:47" s="1" customFormat="1" ht="22.9" customHeight="1">
      <c r="B59" s="32"/>
      <c r="C59" s="98" t="s">
        <v>77</v>
      </c>
      <c r="J59" s="63">
        <f>J81</f>
        <v>0</v>
      </c>
      <c r="L59" s="32"/>
      <c r="AU59" s="16" t="s">
        <v>111</v>
      </c>
    </row>
    <row r="60" spans="2:47" s="8" customFormat="1" ht="24.95" customHeight="1">
      <c r="B60" s="99"/>
      <c r="D60" s="100" t="s">
        <v>119</v>
      </c>
      <c r="E60" s="101"/>
      <c r="F60" s="101"/>
      <c r="G60" s="101"/>
      <c r="H60" s="101"/>
      <c r="I60" s="101"/>
      <c r="J60" s="102">
        <f>J82</f>
        <v>0</v>
      </c>
      <c r="L60" s="99"/>
    </row>
    <row r="61" spans="2:47" s="9" customFormat="1" ht="19.899999999999999" customHeight="1">
      <c r="B61" s="103"/>
      <c r="D61" s="104" t="s">
        <v>770</v>
      </c>
      <c r="E61" s="105"/>
      <c r="F61" s="105"/>
      <c r="G61" s="105"/>
      <c r="H61" s="105"/>
      <c r="I61" s="105"/>
      <c r="J61" s="106">
        <f>J83</f>
        <v>0</v>
      </c>
      <c r="L61" s="103"/>
    </row>
    <row r="62" spans="2:47" s="1" customFormat="1" ht="21.75" customHeight="1">
      <c r="B62" s="32"/>
      <c r="L62" s="32"/>
    </row>
    <row r="63" spans="2:47" s="1" customFormat="1" ht="6.95" customHeight="1">
      <c r="B63" s="41"/>
      <c r="C63" s="42"/>
      <c r="D63" s="42"/>
      <c r="E63" s="42"/>
      <c r="F63" s="42"/>
      <c r="G63" s="42"/>
      <c r="H63" s="42"/>
      <c r="I63" s="42"/>
      <c r="J63" s="42"/>
      <c r="K63" s="42"/>
      <c r="L63" s="32"/>
    </row>
    <row r="67" spans="2:20" s="1" customFormat="1" ht="6.95" customHeight="1">
      <c r="B67" s="43"/>
      <c r="C67" s="44"/>
      <c r="D67" s="44"/>
      <c r="E67" s="44"/>
      <c r="F67" s="44"/>
      <c r="G67" s="44"/>
      <c r="H67" s="44"/>
      <c r="I67" s="44"/>
      <c r="J67" s="44"/>
      <c r="K67" s="44"/>
      <c r="L67" s="32"/>
    </row>
    <row r="68" spans="2:20" s="1" customFormat="1" ht="24.95" customHeight="1">
      <c r="B68" s="32"/>
      <c r="C68" s="20" t="s">
        <v>121</v>
      </c>
      <c r="L68" s="32"/>
    </row>
    <row r="69" spans="2:20" s="1" customFormat="1" ht="6.95" customHeight="1">
      <c r="B69" s="32"/>
      <c r="L69" s="32"/>
    </row>
    <row r="70" spans="2:20" s="1" customFormat="1" ht="12" customHeight="1">
      <c r="B70" s="32"/>
      <c r="C70" s="26" t="s">
        <v>17</v>
      </c>
      <c r="L70" s="32"/>
    </row>
    <row r="71" spans="2:20" s="1" customFormat="1" ht="16.5" customHeight="1">
      <c r="B71" s="32"/>
      <c r="E71" s="303" t="str">
        <f>E7</f>
        <v>MVN Polom - obnova rybníka</v>
      </c>
      <c r="F71" s="304"/>
      <c r="G71" s="304"/>
      <c r="H71" s="304"/>
      <c r="L71" s="32"/>
    </row>
    <row r="72" spans="2:20" s="1" customFormat="1" ht="12" customHeight="1">
      <c r="B72" s="32"/>
      <c r="C72" s="26" t="s">
        <v>106</v>
      </c>
      <c r="L72" s="32"/>
    </row>
    <row r="73" spans="2:20" s="1" customFormat="1" ht="16.5" customHeight="1">
      <c r="B73" s="32"/>
      <c r="E73" s="265" t="str">
        <f>E9</f>
        <v>polryb6 - SO-6 VON</v>
      </c>
      <c r="F73" s="305"/>
      <c r="G73" s="305"/>
      <c r="H73" s="305"/>
      <c r="L73" s="32"/>
    </row>
    <row r="74" spans="2:20" s="1" customFormat="1" ht="6.95" customHeight="1">
      <c r="B74" s="32"/>
      <c r="L74" s="32"/>
    </row>
    <row r="75" spans="2:20" s="1" customFormat="1" ht="12" customHeight="1">
      <c r="B75" s="32"/>
      <c r="C75" s="26" t="s">
        <v>23</v>
      </c>
      <c r="F75" s="24" t="str">
        <f>F12</f>
        <v>Polom u Údrče,Ratiboř u Žlutic</v>
      </c>
      <c r="I75" s="26" t="s">
        <v>25</v>
      </c>
      <c r="J75" s="49" t="str">
        <f>IF(J12="","",J12)</f>
        <v>5. 2. 2024</v>
      </c>
      <c r="L75" s="32"/>
    </row>
    <row r="76" spans="2:20" s="1" customFormat="1" ht="6.95" customHeight="1">
      <c r="B76" s="32"/>
      <c r="L76" s="32"/>
    </row>
    <row r="77" spans="2:20" s="1" customFormat="1" ht="15.2" customHeight="1">
      <c r="B77" s="32"/>
      <c r="C77" s="26" t="s">
        <v>29</v>
      </c>
      <c r="F77" s="24" t="str">
        <f>E15</f>
        <v>Povodí Vltavy s.p.</v>
      </c>
      <c r="I77" s="26" t="s">
        <v>37</v>
      </c>
      <c r="J77" s="30" t="str">
        <f>E21</f>
        <v>Ing.Milan Jícha</v>
      </c>
      <c r="L77" s="32"/>
    </row>
    <row r="78" spans="2:20" s="1" customFormat="1" ht="15.2" customHeight="1">
      <c r="B78" s="32"/>
      <c r="C78" s="26" t="s">
        <v>35</v>
      </c>
      <c r="F78" s="24" t="str">
        <f>IF(E18="","",E18)</f>
        <v>Vyplň údaj</v>
      </c>
      <c r="I78" s="26" t="s">
        <v>42</v>
      </c>
      <c r="J78" s="30" t="str">
        <f>E24</f>
        <v>Ing.Milan Jícha</v>
      </c>
      <c r="L78" s="32"/>
    </row>
    <row r="79" spans="2:20" s="1" customFormat="1" ht="10.35" customHeight="1">
      <c r="B79" s="32"/>
      <c r="L79" s="32"/>
    </row>
    <row r="80" spans="2:20" s="10" customFormat="1" ht="29.25" customHeight="1">
      <c r="B80" s="107"/>
      <c r="C80" s="108" t="s">
        <v>122</v>
      </c>
      <c r="D80" s="109" t="s">
        <v>64</v>
      </c>
      <c r="E80" s="109" t="s">
        <v>60</v>
      </c>
      <c r="F80" s="109" t="s">
        <v>61</v>
      </c>
      <c r="G80" s="109" t="s">
        <v>123</v>
      </c>
      <c r="H80" s="109" t="s">
        <v>124</v>
      </c>
      <c r="I80" s="109" t="s">
        <v>125</v>
      </c>
      <c r="J80" s="110" t="s">
        <v>110</v>
      </c>
      <c r="K80" s="111" t="s">
        <v>126</v>
      </c>
      <c r="L80" s="107"/>
      <c r="M80" s="56" t="s">
        <v>3</v>
      </c>
      <c r="N80" s="57" t="s">
        <v>49</v>
      </c>
      <c r="O80" s="57" t="s">
        <v>127</v>
      </c>
      <c r="P80" s="57" t="s">
        <v>128</v>
      </c>
      <c r="Q80" s="57" t="s">
        <v>129</v>
      </c>
      <c r="R80" s="57" t="s">
        <v>130</v>
      </c>
      <c r="S80" s="57" t="s">
        <v>131</v>
      </c>
      <c r="T80" s="58" t="s">
        <v>132</v>
      </c>
    </row>
    <row r="81" spans="2:65" s="1" customFormat="1" ht="22.9" customHeight="1">
      <c r="B81" s="32"/>
      <c r="C81" s="61" t="s">
        <v>133</v>
      </c>
      <c r="J81" s="112">
        <f>BK81</f>
        <v>0</v>
      </c>
      <c r="L81" s="32"/>
      <c r="M81" s="59"/>
      <c r="N81" s="50"/>
      <c r="O81" s="50"/>
      <c r="P81" s="113">
        <f>P82</f>
        <v>0</v>
      </c>
      <c r="Q81" s="50"/>
      <c r="R81" s="113">
        <f>R82</f>
        <v>0</v>
      </c>
      <c r="S81" s="50"/>
      <c r="T81" s="114">
        <f>T82</f>
        <v>0</v>
      </c>
      <c r="AT81" s="16" t="s">
        <v>78</v>
      </c>
      <c r="AU81" s="16" t="s">
        <v>111</v>
      </c>
      <c r="BK81" s="115">
        <f>BK82</f>
        <v>0</v>
      </c>
    </row>
    <row r="82" spans="2:65" s="11" customFormat="1" ht="25.9" customHeight="1">
      <c r="B82" s="116"/>
      <c r="D82" s="117" t="s">
        <v>78</v>
      </c>
      <c r="E82" s="118" t="s">
        <v>364</v>
      </c>
      <c r="F82" s="118" t="s">
        <v>365</v>
      </c>
      <c r="I82" s="119"/>
      <c r="J82" s="120">
        <f>BK82</f>
        <v>0</v>
      </c>
      <c r="L82" s="116"/>
      <c r="M82" s="121"/>
      <c r="P82" s="122">
        <f>P83</f>
        <v>0</v>
      </c>
      <c r="R82" s="122">
        <f>R83</f>
        <v>0</v>
      </c>
      <c r="T82" s="123">
        <f>T83</f>
        <v>0</v>
      </c>
      <c r="AR82" s="117" t="s">
        <v>162</v>
      </c>
      <c r="AT82" s="124" t="s">
        <v>78</v>
      </c>
      <c r="AU82" s="124" t="s">
        <v>79</v>
      </c>
      <c r="AY82" s="117" t="s">
        <v>136</v>
      </c>
      <c r="BK82" s="125">
        <f>BK83</f>
        <v>0</v>
      </c>
    </row>
    <row r="83" spans="2:65" s="11" customFormat="1" ht="22.9" customHeight="1">
      <c r="B83" s="116"/>
      <c r="D83" s="117" t="s">
        <v>78</v>
      </c>
      <c r="E83" s="126" t="s">
        <v>79</v>
      </c>
      <c r="F83" s="126" t="s">
        <v>365</v>
      </c>
      <c r="I83" s="119"/>
      <c r="J83" s="127">
        <f>BK83</f>
        <v>0</v>
      </c>
      <c r="L83" s="116"/>
      <c r="M83" s="121"/>
      <c r="P83" s="122">
        <f>SUM(P84:P98)</f>
        <v>0</v>
      </c>
      <c r="R83" s="122">
        <f>SUM(R84:R98)</f>
        <v>0</v>
      </c>
      <c r="T83" s="123">
        <f>SUM(T84:T98)</f>
        <v>0</v>
      </c>
      <c r="AR83" s="117" t="s">
        <v>162</v>
      </c>
      <c r="AT83" s="124" t="s">
        <v>78</v>
      </c>
      <c r="AU83" s="124" t="s">
        <v>87</v>
      </c>
      <c r="AY83" s="117" t="s">
        <v>136</v>
      </c>
      <c r="BK83" s="125">
        <f>SUM(BK84:BK98)</f>
        <v>0</v>
      </c>
    </row>
    <row r="84" spans="2:65" s="1" customFormat="1" ht="24.2" customHeight="1">
      <c r="B84" s="128"/>
      <c r="C84" s="129" t="s">
        <v>87</v>
      </c>
      <c r="D84" s="129" t="s">
        <v>138</v>
      </c>
      <c r="E84" s="130" t="s">
        <v>771</v>
      </c>
      <c r="F84" s="131" t="s">
        <v>772</v>
      </c>
      <c r="G84" s="132" t="s">
        <v>386</v>
      </c>
      <c r="H84" s="133">
        <v>1</v>
      </c>
      <c r="I84" s="134"/>
      <c r="J84" s="135">
        <f>ROUND(I84*H84,2)</f>
        <v>0</v>
      </c>
      <c r="K84" s="136"/>
      <c r="L84" s="32"/>
      <c r="M84" s="137" t="s">
        <v>3</v>
      </c>
      <c r="N84" s="138" t="s">
        <v>50</v>
      </c>
      <c r="P84" s="139">
        <f>O84*H84</f>
        <v>0</v>
      </c>
      <c r="Q84" s="139">
        <v>0</v>
      </c>
      <c r="R84" s="139">
        <f>Q84*H84</f>
        <v>0</v>
      </c>
      <c r="S84" s="139">
        <v>0</v>
      </c>
      <c r="T84" s="140">
        <f>S84*H84</f>
        <v>0</v>
      </c>
      <c r="AR84" s="141" t="s">
        <v>372</v>
      </c>
      <c r="AT84" s="141" t="s">
        <v>138</v>
      </c>
      <c r="AU84" s="141" t="s">
        <v>89</v>
      </c>
      <c r="AY84" s="16" t="s">
        <v>136</v>
      </c>
      <c r="BE84" s="142">
        <f>IF(N84="základní",J84,0)</f>
        <v>0</v>
      </c>
      <c r="BF84" s="142">
        <f>IF(N84="snížená",J84,0)</f>
        <v>0</v>
      </c>
      <c r="BG84" s="142">
        <f>IF(N84="zákl. přenesená",J84,0)</f>
        <v>0</v>
      </c>
      <c r="BH84" s="142">
        <f>IF(N84="sníž. přenesená",J84,0)</f>
        <v>0</v>
      </c>
      <c r="BI84" s="142">
        <f>IF(N84="nulová",J84,0)</f>
        <v>0</v>
      </c>
      <c r="BJ84" s="16" t="s">
        <v>87</v>
      </c>
      <c r="BK84" s="142">
        <f>ROUND(I84*H84,2)</f>
        <v>0</v>
      </c>
      <c r="BL84" s="16" t="s">
        <v>372</v>
      </c>
      <c r="BM84" s="141" t="s">
        <v>773</v>
      </c>
    </row>
    <row r="85" spans="2:65" s="12" customFormat="1" ht="11.25">
      <c r="B85" s="147"/>
      <c r="D85" s="148" t="s">
        <v>146</v>
      </c>
      <c r="E85" s="149" t="s">
        <v>3</v>
      </c>
      <c r="F85" s="150" t="s">
        <v>87</v>
      </c>
      <c r="H85" s="151">
        <v>1</v>
      </c>
      <c r="I85" s="152"/>
      <c r="L85" s="147"/>
      <c r="M85" s="153"/>
      <c r="T85" s="154"/>
      <c r="AT85" s="149" t="s">
        <v>146</v>
      </c>
      <c r="AU85" s="149" t="s">
        <v>89</v>
      </c>
      <c r="AV85" s="12" t="s">
        <v>89</v>
      </c>
      <c r="AW85" s="12" t="s">
        <v>41</v>
      </c>
      <c r="AX85" s="12" t="s">
        <v>87</v>
      </c>
      <c r="AY85" s="149" t="s">
        <v>136</v>
      </c>
    </row>
    <row r="86" spans="2:65" s="1" customFormat="1" ht="24.2" customHeight="1">
      <c r="B86" s="128"/>
      <c r="C86" s="129" t="s">
        <v>89</v>
      </c>
      <c r="D86" s="129" t="s">
        <v>138</v>
      </c>
      <c r="E86" s="130" t="s">
        <v>774</v>
      </c>
      <c r="F86" s="131" t="s">
        <v>775</v>
      </c>
      <c r="G86" s="132" t="s">
        <v>386</v>
      </c>
      <c r="H86" s="133">
        <v>1</v>
      </c>
      <c r="I86" s="134"/>
      <c r="J86" s="135">
        <f>ROUND(I86*H86,2)</f>
        <v>0</v>
      </c>
      <c r="K86" s="136"/>
      <c r="L86" s="32"/>
      <c r="M86" s="137" t="s">
        <v>3</v>
      </c>
      <c r="N86" s="138" t="s">
        <v>50</v>
      </c>
      <c r="P86" s="139">
        <f>O86*H86</f>
        <v>0</v>
      </c>
      <c r="Q86" s="139">
        <v>0</v>
      </c>
      <c r="R86" s="139">
        <f>Q86*H86</f>
        <v>0</v>
      </c>
      <c r="S86" s="139">
        <v>0</v>
      </c>
      <c r="T86" s="140">
        <f>S86*H86</f>
        <v>0</v>
      </c>
      <c r="AR86" s="141" t="s">
        <v>372</v>
      </c>
      <c r="AT86" s="141" t="s">
        <v>138</v>
      </c>
      <c r="AU86" s="141" t="s">
        <v>89</v>
      </c>
      <c r="AY86" s="16" t="s">
        <v>136</v>
      </c>
      <c r="BE86" s="142">
        <f>IF(N86="základní",J86,0)</f>
        <v>0</v>
      </c>
      <c r="BF86" s="142">
        <f>IF(N86="snížená",J86,0)</f>
        <v>0</v>
      </c>
      <c r="BG86" s="142">
        <f>IF(N86="zákl. přenesená",J86,0)</f>
        <v>0</v>
      </c>
      <c r="BH86" s="142">
        <f>IF(N86="sníž. přenesená",J86,0)</f>
        <v>0</v>
      </c>
      <c r="BI86" s="142">
        <f>IF(N86="nulová",J86,0)</f>
        <v>0</v>
      </c>
      <c r="BJ86" s="16" t="s">
        <v>87</v>
      </c>
      <c r="BK86" s="142">
        <f>ROUND(I86*H86,2)</f>
        <v>0</v>
      </c>
      <c r="BL86" s="16" t="s">
        <v>372</v>
      </c>
      <c r="BM86" s="141" t="s">
        <v>776</v>
      </c>
    </row>
    <row r="87" spans="2:65" s="1" customFormat="1" ht="24.2" customHeight="1">
      <c r="B87" s="128"/>
      <c r="C87" s="129" t="s">
        <v>154</v>
      </c>
      <c r="D87" s="129" t="s">
        <v>138</v>
      </c>
      <c r="E87" s="130" t="s">
        <v>777</v>
      </c>
      <c r="F87" s="131" t="s">
        <v>778</v>
      </c>
      <c r="G87" s="132" t="s">
        <v>386</v>
      </c>
      <c r="H87" s="133">
        <v>1</v>
      </c>
      <c r="I87" s="134"/>
      <c r="J87" s="135">
        <f>ROUND(I87*H87,2)</f>
        <v>0</v>
      </c>
      <c r="K87" s="136"/>
      <c r="L87" s="32"/>
      <c r="M87" s="137" t="s">
        <v>3</v>
      </c>
      <c r="N87" s="138" t="s">
        <v>50</v>
      </c>
      <c r="P87" s="139">
        <f>O87*H87</f>
        <v>0</v>
      </c>
      <c r="Q87" s="139">
        <v>0</v>
      </c>
      <c r="R87" s="139">
        <f>Q87*H87</f>
        <v>0</v>
      </c>
      <c r="S87" s="139">
        <v>0</v>
      </c>
      <c r="T87" s="140">
        <f>S87*H87</f>
        <v>0</v>
      </c>
      <c r="AR87" s="141" t="s">
        <v>372</v>
      </c>
      <c r="AT87" s="141" t="s">
        <v>138</v>
      </c>
      <c r="AU87" s="141" t="s">
        <v>89</v>
      </c>
      <c r="AY87" s="16" t="s">
        <v>136</v>
      </c>
      <c r="BE87" s="142">
        <f>IF(N87="základní",J87,0)</f>
        <v>0</v>
      </c>
      <c r="BF87" s="142">
        <f>IF(N87="snížená",J87,0)</f>
        <v>0</v>
      </c>
      <c r="BG87" s="142">
        <f>IF(N87="zákl. přenesená",J87,0)</f>
        <v>0</v>
      </c>
      <c r="BH87" s="142">
        <f>IF(N87="sníž. přenesená",J87,0)</f>
        <v>0</v>
      </c>
      <c r="BI87" s="142">
        <f>IF(N87="nulová",J87,0)</f>
        <v>0</v>
      </c>
      <c r="BJ87" s="16" t="s">
        <v>87</v>
      </c>
      <c r="BK87" s="142">
        <f>ROUND(I87*H87,2)</f>
        <v>0</v>
      </c>
      <c r="BL87" s="16" t="s">
        <v>372</v>
      </c>
      <c r="BM87" s="141" t="s">
        <v>779</v>
      </c>
    </row>
    <row r="88" spans="2:65" s="12" customFormat="1" ht="11.25">
      <c r="B88" s="147"/>
      <c r="D88" s="148" t="s">
        <v>146</v>
      </c>
      <c r="E88" s="149" t="s">
        <v>3</v>
      </c>
      <c r="F88" s="150" t="s">
        <v>87</v>
      </c>
      <c r="H88" s="151">
        <v>1</v>
      </c>
      <c r="I88" s="152"/>
      <c r="L88" s="147"/>
      <c r="M88" s="153"/>
      <c r="T88" s="154"/>
      <c r="AT88" s="149" t="s">
        <v>146</v>
      </c>
      <c r="AU88" s="149" t="s">
        <v>89</v>
      </c>
      <c r="AV88" s="12" t="s">
        <v>89</v>
      </c>
      <c r="AW88" s="12" t="s">
        <v>41</v>
      </c>
      <c r="AX88" s="12" t="s">
        <v>87</v>
      </c>
      <c r="AY88" s="149" t="s">
        <v>136</v>
      </c>
    </row>
    <row r="89" spans="2:65" s="1" customFormat="1" ht="24.2" customHeight="1">
      <c r="B89" s="128"/>
      <c r="C89" s="129" t="s">
        <v>142</v>
      </c>
      <c r="D89" s="129" t="s">
        <v>138</v>
      </c>
      <c r="E89" s="130" t="s">
        <v>780</v>
      </c>
      <c r="F89" s="131" t="s">
        <v>781</v>
      </c>
      <c r="G89" s="132" t="s">
        <v>386</v>
      </c>
      <c r="H89" s="133">
        <v>1</v>
      </c>
      <c r="I89" s="134"/>
      <c r="J89" s="135">
        <f>ROUND(I89*H89,2)</f>
        <v>0</v>
      </c>
      <c r="K89" s="136"/>
      <c r="L89" s="32"/>
      <c r="M89" s="137" t="s">
        <v>3</v>
      </c>
      <c r="N89" s="138" t="s">
        <v>50</v>
      </c>
      <c r="P89" s="139">
        <f>O89*H89</f>
        <v>0</v>
      </c>
      <c r="Q89" s="139">
        <v>0</v>
      </c>
      <c r="R89" s="139">
        <f>Q89*H89</f>
        <v>0</v>
      </c>
      <c r="S89" s="139">
        <v>0</v>
      </c>
      <c r="T89" s="140">
        <f>S89*H89</f>
        <v>0</v>
      </c>
      <c r="AR89" s="141" t="s">
        <v>372</v>
      </c>
      <c r="AT89" s="141" t="s">
        <v>138</v>
      </c>
      <c r="AU89" s="141" t="s">
        <v>89</v>
      </c>
      <c r="AY89" s="16" t="s">
        <v>136</v>
      </c>
      <c r="BE89" s="142">
        <f>IF(N89="základní",J89,0)</f>
        <v>0</v>
      </c>
      <c r="BF89" s="142">
        <f>IF(N89="snížená",J89,0)</f>
        <v>0</v>
      </c>
      <c r="BG89" s="142">
        <f>IF(N89="zákl. přenesená",J89,0)</f>
        <v>0</v>
      </c>
      <c r="BH89" s="142">
        <f>IF(N89="sníž. přenesená",J89,0)</f>
        <v>0</v>
      </c>
      <c r="BI89" s="142">
        <f>IF(N89="nulová",J89,0)</f>
        <v>0</v>
      </c>
      <c r="BJ89" s="16" t="s">
        <v>87</v>
      </c>
      <c r="BK89" s="142">
        <f>ROUND(I89*H89,2)</f>
        <v>0</v>
      </c>
      <c r="BL89" s="16" t="s">
        <v>372</v>
      </c>
      <c r="BM89" s="141" t="s">
        <v>782</v>
      </c>
    </row>
    <row r="90" spans="2:65" s="12" customFormat="1" ht="11.25">
      <c r="B90" s="147"/>
      <c r="D90" s="148" t="s">
        <v>146</v>
      </c>
      <c r="E90" s="149" t="s">
        <v>3</v>
      </c>
      <c r="F90" s="150" t="s">
        <v>87</v>
      </c>
      <c r="H90" s="151">
        <v>1</v>
      </c>
      <c r="I90" s="152"/>
      <c r="L90" s="147"/>
      <c r="M90" s="153"/>
      <c r="T90" s="154"/>
      <c r="AT90" s="149" t="s">
        <v>146</v>
      </c>
      <c r="AU90" s="149" t="s">
        <v>89</v>
      </c>
      <c r="AV90" s="12" t="s">
        <v>89</v>
      </c>
      <c r="AW90" s="12" t="s">
        <v>41</v>
      </c>
      <c r="AX90" s="12" t="s">
        <v>87</v>
      </c>
      <c r="AY90" s="149" t="s">
        <v>136</v>
      </c>
    </row>
    <row r="91" spans="2:65" s="1" customFormat="1" ht="37.9" customHeight="1">
      <c r="B91" s="128"/>
      <c r="C91" s="129" t="s">
        <v>162</v>
      </c>
      <c r="D91" s="129" t="s">
        <v>138</v>
      </c>
      <c r="E91" s="130" t="s">
        <v>783</v>
      </c>
      <c r="F91" s="131" t="s">
        <v>784</v>
      </c>
      <c r="G91" s="132" t="s">
        <v>386</v>
      </c>
      <c r="H91" s="133">
        <v>1</v>
      </c>
      <c r="I91" s="134"/>
      <c r="J91" s="135">
        <f>ROUND(I91*H91,2)</f>
        <v>0</v>
      </c>
      <c r="K91" s="136"/>
      <c r="L91" s="32"/>
      <c r="M91" s="137" t="s">
        <v>3</v>
      </c>
      <c r="N91" s="138" t="s">
        <v>50</v>
      </c>
      <c r="P91" s="139">
        <f>O91*H91</f>
        <v>0</v>
      </c>
      <c r="Q91" s="139">
        <v>0</v>
      </c>
      <c r="R91" s="139">
        <f>Q91*H91</f>
        <v>0</v>
      </c>
      <c r="S91" s="139">
        <v>0</v>
      </c>
      <c r="T91" s="140">
        <f>S91*H91</f>
        <v>0</v>
      </c>
      <c r="AR91" s="141" t="s">
        <v>372</v>
      </c>
      <c r="AT91" s="141" t="s">
        <v>138</v>
      </c>
      <c r="AU91" s="141" t="s">
        <v>89</v>
      </c>
      <c r="AY91" s="16" t="s">
        <v>136</v>
      </c>
      <c r="BE91" s="142">
        <f>IF(N91="základní",J91,0)</f>
        <v>0</v>
      </c>
      <c r="BF91" s="142">
        <f>IF(N91="snížená",J91,0)</f>
        <v>0</v>
      </c>
      <c r="BG91" s="142">
        <f>IF(N91="zákl. přenesená",J91,0)</f>
        <v>0</v>
      </c>
      <c r="BH91" s="142">
        <f>IF(N91="sníž. přenesená",J91,0)</f>
        <v>0</v>
      </c>
      <c r="BI91" s="142">
        <f>IF(N91="nulová",J91,0)</f>
        <v>0</v>
      </c>
      <c r="BJ91" s="16" t="s">
        <v>87</v>
      </c>
      <c r="BK91" s="142">
        <f>ROUND(I91*H91,2)</f>
        <v>0</v>
      </c>
      <c r="BL91" s="16" t="s">
        <v>372</v>
      </c>
      <c r="BM91" s="141" t="s">
        <v>785</v>
      </c>
    </row>
    <row r="92" spans="2:65" s="12" customFormat="1" ht="11.25">
      <c r="B92" s="147"/>
      <c r="D92" s="148" t="s">
        <v>146</v>
      </c>
      <c r="E92" s="149" t="s">
        <v>3</v>
      </c>
      <c r="F92" s="150" t="s">
        <v>87</v>
      </c>
      <c r="H92" s="151">
        <v>1</v>
      </c>
      <c r="I92" s="152"/>
      <c r="L92" s="147"/>
      <c r="M92" s="153"/>
      <c r="T92" s="154"/>
      <c r="AT92" s="149" t="s">
        <v>146</v>
      </c>
      <c r="AU92" s="149" t="s">
        <v>89</v>
      </c>
      <c r="AV92" s="12" t="s">
        <v>89</v>
      </c>
      <c r="AW92" s="12" t="s">
        <v>41</v>
      </c>
      <c r="AX92" s="12" t="s">
        <v>87</v>
      </c>
      <c r="AY92" s="149" t="s">
        <v>136</v>
      </c>
    </row>
    <row r="93" spans="2:65" s="1" customFormat="1" ht="24.2" customHeight="1">
      <c r="B93" s="128"/>
      <c r="C93" s="129" t="s">
        <v>168</v>
      </c>
      <c r="D93" s="129" t="s">
        <v>138</v>
      </c>
      <c r="E93" s="130" t="s">
        <v>786</v>
      </c>
      <c r="F93" s="131" t="s">
        <v>787</v>
      </c>
      <c r="G93" s="132" t="s">
        <v>386</v>
      </c>
      <c r="H93" s="133">
        <v>1</v>
      </c>
      <c r="I93" s="134"/>
      <c r="J93" s="135">
        <f>ROUND(I93*H93,2)</f>
        <v>0</v>
      </c>
      <c r="K93" s="136"/>
      <c r="L93" s="32"/>
      <c r="M93" s="137" t="s">
        <v>3</v>
      </c>
      <c r="N93" s="138" t="s">
        <v>50</v>
      </c>
      <c r="P93" s="139">
        <f>O93*H93</f>
        <v>0</v>
      </c>
      <c r="Q93" s="139">
        <v>0</v>
      </c>
      <c r="R93" s="139">
        <f>Q93*H93</f>
        <v>0</v>
      </c>
      <c r="S93" s="139">
        <v>0</v>
      </c>
      <c r="T93" s="140">
        <f>S93*H93</f>
        <v>0</v>
      </c>
      <c r="AR93" s="141" t="s">
        <v>372</v>
      </c>
      <c r="AT93" s="141" t="s">
        <v>138</v>
      </c>
      <c r="AU93" s="141" t="s">
        <v>89</v>
      </c>
      <c r="AY93" s="16" t="s">
        <v>136</v>
      </c>
      <c r="BE93" s="142">
        <f>IF(N93="základní",J93,0)</f>
        <v>0</v>
      </c>
      <c r="BF93" s="142">
        <f>IF(N93="snížená",J93,0)</f>
        <v>0</v>
      </c>
      <c r="BG93" s="142">
        <f>IF(N93="zákl. přenesená",J93,0)</f>
        <v>0</v>
      </c>
      <c r="BH93" s="142">
        <f>IF(N93="sníž. přenesená",J93,0)</f>
        <v>0</v>
      </c>
      <c r="BI93" s="142">
        <f>IF(N93="nulová",J93,0)</f>
        <v>0</v>
      </c>
      <c r="BJ93" s="16" t="s">
        <v>87</v>
      </c>
      <c r="BK93" s="142">
        <f>ROUND(I93*H93,2)</f>
        <v>0</v>
      </c>
      <c r="BL93" s="16" t="s">
        <v>372</v>
      </c>
      <c r="BM93" s="141" t="s">
        <v>788</v>
      </c>
    </row>
    <row r="94" spans="2:65" s="12" customFormat="1" ht="11.25">
      <c r="B94" s="147"/>
      <c r="D94" s="148" t="s">
        <v>146</v>
      </c>
      <c r="E94" s="149" t="s">
        <v>3</v>
      </c>
      <c r="F94" s="150" t="s">
        <v>87</v>
      </c>
      <c r="H94" s="151">
        <v>1</v>
      </c>
      <c r="I94" s="152"/>
      <c r="L94" s="147"/>
      <c r="M94" s="153"/>
      <c r="T94" s="154"/>
      <c r="AT94" s="149" t="s">
        <v>146</v>
      </c>
      <c r="AU94" s="149" t="s">
        <v>89</v>
      </c>
      <c r="AV94" s="12" t="s">
        <v>89</v>
      </c>
      <c r="AW94" s="12" t="s">
        <v>41</v>
      </c>
      <c r="AX94" s="12" t="s">
        <v>87</v>
      </c>
      <c r="AY94" s="149" t="s">
        <v>136</v>
      </c>
    </row>
    <row r="95" spans="2:65" s="1" customFormat="1" ht="33" customHeight="1">
      <c r="B95" s="128"/>
      <c r="C95" s="129" t="s">
        <v>173</v>
      </c>
      <c r="D95" s="129" t="s">
        <v>138</v>
      </c>
      <c r="E95" s="130" t="s">
        <v>789</v>
      </c>
      <c r="F95" s="131" t="s">
        <v>790</v>
      </c>
      <c r="G95" s="132" t="s">
        <v>386</v>
      </c>
      <c r="H95" s="133">
        <v>1</v>
      </c>
      <c r="I95" s="134"/>
      <c r="J95" s="135">
        <f>ROUND(I95*H95,2)</f>
        <v>0</v>
      </c>
      <c r="K95" s="136"/>
      <c r="L95" s="32"/>
      <c r="M95" s="137" t="s">
        <v>3</v>
      </c>
      <c r="N95" s="138" t="s">
        <v>50</v>
      </c>
      <c r="P95" s="139">
        <f>O95*H95</f>
        <v>0</v>
      </c>
      <c r="Q95" s="139">
        <v>0</v>
      </c>
      <c r="R95" s="139">
        <f>Q95*H95</f>
        <v>0</v>
      </c>
      <c r="S95" s="139">
        <v>0</v>
      </c>
      <c r="T95" s="140">
        <f>S95*H95</f>
        <v>0</v>
      </c>
      <c r="AR95" s="141" t="s">
        <v>372</v>
      </c>
      <c r="AT95" s="141" t="s">
        <v>138</v>
      </c>
      <c r="AU95" s="141" t="s">
        <v>89</v>
      </c>
      <c r="AY95" s="16" t="s">
        <v>136</v>
      </c>
      <c r="BE95" s="142">
        <f>IF(N95="základní",J95,0)</f>
        <v>0</v>
      </c>
      <c r="BF95" s="142">
        <f>IF(N95="snížená",J95,0)</f>
        <v>0</v>
      </c>
      <c r="BG95" s="142">
        <f>IF(N95="zákl. přenesená",J95,0)</f>
        <v>0</v>
      </c>
      <c r="BH95" s="142">
        <f>IF(N95="sníž. přenesená",J95,0)</f>
        <v>0</v>
      </c>
      <c r="BI95" s="142">
        <f>IF(N95="nulová",J95,0)</f>
        <v>0</v>
      </c>
      <c r="BJ95" s="16" t="s">
        <v>87</v>
      </c>
      <c r="BK95" s="142">
        <f>ROUND(I95*H95,2)</f>
        <v>0</v>
      </c>
      <c r="BL95" s="16" t="s">
        <v>372</v>
      </c>
      <c r="BM95" s="141" t="s">
        <v>791</v>
      </c>
    </row>
    <row r="96" spans="2:65" s="12" customFormat="1" ht="11.25">
      <c r="B96" s="147"/>
      <c r="D96" s="148" t="s">
        <v>146</v>
      </c>
      <c r="E96" s="149" t="s">
        <v>3</v>
      </c>
      <c r="F96" s="150" t="s">
        <v>87</v>
      </c>
      <c r="H96" s="151">
        <v>1</v>
      </c>
      <c r="I96" s="152"/>
      <c r="L96" s="147"/>
      <c r="M96" s="153"/>
      <c r="T96" s="154"/>
      <c r="AT96" s="149" t="s">
        <v>146</v>
      </c>
      <c r="AU96" s="149" t="s">
        <v>89</v>
      </c>
      <c r="AV96" s="12" t="s">
        <v>89</v>
      </c>
      <c r="AW96" s="12" t="s">
        <v>41</v>
      </c>
      <c r="AX96" s="12" t="s">
        <v>87</v>
      </c>
      <c r="AY96" s="149" t="s">
        <v>136</v>
      </c>
    </row>
    <row r="97" spans="2:65" s="1" customFormat="1" ht="16.5" customHeight="1">
      <c r="B97" s="128"/>
      <c r="C97" s="129" t="s">
        <v>178</v>
      </c>
      <c r="D97" s="129" t="s">
        <v>138</v>
      </c>
      <c r="E97" s="130" t="s">
        <v>792</v>
      </c>
      <c r="F97" s="131" t="s">
        <v>793</v>
      </c>
      <c r="G97" s="132" t="s">
        <v>386</v>
      </c>
      <c r="H97" s="133">
        <v>1</v>
      </c>
      <c r="I97" s="134"/>
      <c r="J97" s="135">
        <f>ROUND(I97*H97,2)</f>
        <v>0</v>
      </c>
      <c r="K97" s="136"/>
      <c r="L97" s="32"/>
      <c r="M97" s="137" t="s">
        <v>3</v>
      </c>
      <c r="N97" s="138" t="s">
        <v>50</v>
      </c>
      <c r="P97" s="139">
        <f>O97*H97</f>
        <v>0</v>
      </c>
      <c r="Q97" s="139">
        <v>0</v>
      </c>
      <c r="R97" s="139">
        <f>Q97*H97</f>
        <v>0</v>
      </c>
      <c r="S97" s="139">
        <v>0</v>
      </c>
      <c r="T97" s="140">
        <f>S97*H97</f>
        <v>0</v>
      </c>
      <c r="AR97" s="141" t="s">
        <v>372</v>
      </c>
      <c r="AT97" s="141" t="s">
        <v>138</v>
      </c>
      <c r="AU97" s="141" t="s">
        <v>89</v>
      </c>
      <c r="AY97" s="16" t="s">
        <v>136</v>
      </c>
      <c r="BE97" s="142">
        <f>IF(N97="základní",J97,0)</f>
        <v>0</v>
      </c>
      <c r="BF97" s="142">
        <f>IF(N97="snížená",J97,0)</f>
        <v>0</v>
      </c>
      <c r="BG97" s="142">
        <f>IF(N97="zákl. přenesená",J97,0)</f>
        <v>0</v>
      </c>
      <c r="BH97" s="142">
        <f>IF(N97="sníž. přenesená",J97,0)</f>
        <v>0</v>
      </c>
      <c r="BI97" s="142">
        <f>IF(N97="nulová",J97,0)</f>
        <v>0</v>
      </c>
      <c r="BJ97" s="16" t="s">
        <v>87</v>
      </c>
      <c r="BK97" s="142">
        <f>ROUND(I97*H97,2)</f>
        <v>0</v>
      </c>
      <c r="BL97" s="16" t="s">
        <v>372</v>
      </c>
      <c r="BM97" s="141" t="s">
        <v>794</v>
      </c>
    </row>
    <row r="98" spans="2:65" s="12" customFormat="1" ht="11.25">
      <c r="B98" s="147"/>
      <c r="D98" s="148" t="s">
        <v>146</v>
      </c>
      <c r="E98" s="149" t="s">
        <v>3</v>
      </c>
      <c r="F98" s="150" t="s">
        <v>87</v>
      </c>
      <c r="H98" s="151">
        <v>1</v>
      </c>
      <c r="I98" s="152"/>
      <c r="L98" s="147"/>
      <c r="M98" s="173"/>
      <c r="N98" s="174"/>
      <c r="O98" s="174"/>
      <c r="P98" s="174"/>
      <c r="Q98" s="174"/>
      <c r="R98" s="174"/>
      <c r="S98" s="174"/>
      <c r="T98" s="175"/>
      <c r="AT98" s="149" t="s">
        <v>146</v>
      </c>
      <c r="AU98" s="149" t="s">
        <v>89</v>
      </c>
      <c r="AV98" s="12" t="s">
        <v>89</v>
      </c>
      <c r="AW98" s="12" t="s">
        <v>41</v>
      </c>
      <c r="AX98" s="12" t="s">
        <v>87</v>
      </c>
      <c r="AY98" s="149" t="s">
        <v>136</v>
      </c>
    </row>
    <row r="99" spans="2:65" s="1" customFormat="1" ht="6.95" customHeight="1">
      <c r="B99" s="41"/>
      <c r="C99" s="42"/>
      <c r="D99" s="42"/>
      <c r="E99" s="42"/>
      <c r="F99" s="42"/>
      <c r="G99" s="42"/>
      <c r="H99" s="42"/>
      <c r="I99" s="42"/>
      <c r="J99" s="42"/>
      <c r="K99" s="42"/>
      <c r="L99" s="32"/>
    </row>
  </sheetData>
  <autoFilter ref="C80:K98" xr:uid="{00000000-0009-0000-0000-000006000000}"/>
  <mergeCells count="9">
    <mergeCell ref="E50:H50"/>
    <mergeCell ref="E71:H71"/>
    <mergeCell ref="E73:H73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K219"/>
  <sheetViews>
    <sheetView showGridLines="0" topLeftCell="A43" zoomScale="110" zoomScaleNormal="110" workbookViewId="0"/>
  </sheetViews>
  <sheetFormatPr defaultRowHeight="15"/>
  <cols>
    <col min="1" max="1" width="8.33203125" style="180" customWidth="1"/>
    <col min="2" max="2" width="1.6640625" style="180" customWidth="1"/>
    <col min="3" max="4" width="5" style="180" customWidth="1"/>
    <col min="5" max="5" width="11.6640625" style="180" customWidth="1"/>
    <col min="6" max="6" width="9.1640625" style="180" customWidth="1"/>
    <col min="7" max="7" width="5" style="180" customWidth="1"/>
    <col min="8" max="8" width="77.83203125" style="180" customWidth="1"/>
    <col min="9" max="10" width="20" style="180" customWidth="1"/>
    <col min="11" max="11" width="1.6640625" style="180" customWidth="1"/>
  </cols>
  <sheetData>
    <row r="1" spans="2:11" customFormat="1" ht="37.5" customHeight="1"/>
    <row r="2" spans="2:11" customFormat="1" ht="7.5" customHeight="1">
      <c r="B2" s="181"/>
      <c r="C2" s="182"/>
      <c r="D2" s="182"/>
      <c r="E2" s="182"/>
      <c r="F2" s="182"/>
      <c r="G2" s="182"/>
      <c r="H2" s="182"/>
      <c r="I2" s="182"/>
      <c r="J2" s="182"/>
      <c r="K2" s="183"/>
    </row>
    <row r="3" spans="2:11" s="14" customFormat="1" ht="45" customHeight="1">
      <c r="B3" s="184"/>
      <c r="C3" s="309" t="s">
        <v>795</v>
      </c>
      <c r="D3" s="309"/>
      <c r="E3" s="309"/>
      <c r="F3" s="309"/>
      <c r="G3" s="309"/>
      <c r="H3" s="309"/>
      <c r="I3" s="309"/>
      <c r="J3" s="309"/>
      <c r="K3" s="185"/>
    </row>
    <row r="4" spans="2:11" customFormat="1" ht="25.5" customHeight="1">
      <c r="B4" s="186"/>
      <c r="C4" s="308" t="s">
        <v>796</v>
      </c>
      <c r="D4" s="308"/>
      <c r="E4" s="308"/>
      <c r="F4" s="308"/>
      <c r="G4" s="308"/>
      <c r="H4" s="308"/>
      <c r="I4" s="308"/>
      <c r="J4" s="308"/>
      <c r="K4" s="187"/>
    </row>
    <row r="5" spans="2:11" customFormat="1" ht="5.25" customHeight="1">
      <c r="B5" s="186"/>
      <c r="C5" s="188"/>
      <c r="D5" s="188"/>
      <c r="E5" s="188"/>
      <c r="F5" s="188"/>
      <c r="G5" s="188"/>
      <c r="H5" s="188"/>
      <c r="I5" s="188"/>
      <c r="J5" s="188"/>
      <c r="K5" s="187"/>
    </row>
    <row r="6" spans="2:11" customFormat="1" ht="15" customHeight="1">
      <c r="B6" s="186"/>
      <c r="C6" s="307" t="s">
        <v>797</v>
      </c>
      <c r="D6" s="307"/>
      <c r="E6" s="307"/>
      <c r="F6" s="307"/>
      <c r="G6" s="307"/>
      <c r="H6" s="307"/>
      <c r="I6" s="307"/>
      <c r="J6" s="307"/>
      <c r="K6" s="187"/>
    </row>
    <row r="7" spans="2:11" customFormat="1" ht="15" customHeight="1">
      <c r="B7" s="190"/>
      <c r="C7" s="307" t="s">
        <v>798</v>
      </c>
      <c r="D7" s="307"/>
      <c r="E7" s="307"/>
      <c r="F7" s="307"/>
      <c r="G7" s="307"/>
      <c r="H7" s="307"/>
      <c r="I7" s="307"/>
      <c r="J7" s="307"/>
      <c r="K7" s="187"/>
    </row>
    <row r="8" spans="2:11" customFormat="1" ht="12.75" customHeight="1">
      <c r="B8" s="190"/>
      <c r="C8" s="189"/>
      <c r="D8" s="189"/>
      <c r="E8" s="189"/>
      <c r="F8" s="189"/>
      <c r="G8" s="189"/>
      <c r="H8" s="189"/>
      <c r="I8" s="189"/>
      <c r="J8" s="189"/>
      <c r="K8" s="187"/>
    </row>
    <row r="9" spans="2:11" customFormat="1" ht="15" customHeight="1">
      <c r="B9" s="190"/>
      <c r="C9" s="307" t="s">
        <v>799</v>
      </c>
      <c r="D9" s="307"/>
      <c r="E9" s="307"/>
      <c r="F9" s="307"/>
      <c r="G9" s="307"/>
      <c r="H9" s="307"/>
      <c r="I9" s="307"/>
      <c r="J9" s="307"/>
      <c r="K9" s="187"/>
    </row>
    <row r="10" spans="2:11" customFormat="1" ht="15" customHeight="1">
      <c r="B10" s="190"/>
      <c r="C10" s="189"/>
      <c r="D10" s="307" t="s">
        <v>800</v>
      </c>
      <c r="E10" s="307"/>
      <c r="F10" s="307"/>
      <c r="G10" s="307"/>
      <c r="H10" s="307"/>
      <c r="I10" s="307"/>
      <c r="J10" s="307"/>
      <c r="K10" s="187"/>
    </row>
    <row r="11" spans="2:11" customFormat="1" ht="15" customHeight="1">
      <c r="B11" s="190"/>
      <c r="C11" s="191"/>
      <c r="D11" s="307" t="s">
        <v>801</v>
      </c>
      <c r="E11" s="307"/>
      <c r="F11" s="307"/>
      <c r="G11" s="307"/>
      <c r="H11" s="307"/>
      <c r="I11" s="307"/>
      <c r="J11" s="307"/>
      <c r="K11" s="187"/>
    </row>
    <row r="12" spans="2:11" customFormat="1" ht="15" customHeight="1">
      <c r="B12" s="190"/>
      <c r="C12" s="191"/>
      <c r="D12" s="189"/>
      <c r="E12" s="189"/>
      <c r="F12" s="189"/>
      <c r="G12" s="189"/>
      <c r="H12" s="189"/>
      <c r="I12" s="189"/>
      <c r="J12" s="189"/>
      <c r="K12" s="187"/>
    </row>
    <row r="13" spans="2:11" customFormat="1" ht="15" customHeight="1">
      <c r="B13" s="190"/>
      <c r="C13" s="191"/>
      <c r="D13" s="192" t="s">
        <v>802</v>
      </c>
      <c r="E13" s="189"/>
      <c r="F13" s="189"/>
      <c r="G13" s="189"/>
      <c r="H13" s="189"/>
      <c r="I13" s="189"/>
      <c r="J13" s="189"/>
      <c r="K13" s="187"/>
    </row>
    <row r="14" spans="2:11" customFormat="1" ht="12.75" customHeight="1">
      <c r="B14" s="190"/>
      <c r="C14" s="191"/>
      <c r="D14" s="191"/>
      <c r="E14" s="191"/>
      <c r="F14" s="191"/>
      <c r="G14" s="191"/>
      <c r="H14" s="191"/>
      <c r="I14" s="191"/>
      <c r="J14" s="191"/>
      <c r="K14" s="187"/>
    </row>
    <row r="15" spans="2:11" customFormat="1" ht="15" customHeight="1">
      <c r="B15" s="190"/>
      <c r="C15" s="191"/>
      <c r="D15" s="307" t="s">
        <v>803</v>
      </c>
      <c r="E15" s="307"/>
      <c r="F15" s="307"/>
      <c r="G15" s="307"/>
      <c r="H15" s="307"/>
      <c r="I15" s="307"/>
      <c r="J15" s="307"/>
      <c r="K15" s="187"/>
    </row>
    <row r="16" spans="2:11" customFormat="1" ht="15" customHeight="1">
      <c r="B16" s="190"/>
      <c r="C16" s="191"/>
      <c r="D16" s="307" t="s">
        <v>804</v>
      </c>
      <c r="E16" s="307"/>
      <c r="F16" s="307"/>
      <c r="G16" s="307"/>
      <c r="H16" s="307"/>
      <c r="I16" s="307"/>
      <c r="J16" s="307"/>
      <c r="K16" s="187"/>
    </row>
    <row r="17" spans="2:11" customFormat="1" ht="15" customHeight="1">
      <c r="B17" s="190"/>
      <c r="C17" s="191"/>
      <c r="D17" s="307" t="s">
        <v>805</v>
      </c>
      <c r="E17" s="307"/>
      <c r="F17" s="307"/>
      <c r="G17" s="307"/>
      <c r="H17" s="307"/>
      <c r="I17" s="307"/>
      <c r="J17" s="307"/>
      <c r="K17" s="187"/>
    </row>
    <row r="18" spans="2:11" customFormat="1" ht="15" customHeight="1">
      <c r="B18" s="190"/>
      <c r="C18" s="191"/>
      <c r="D18" s="191"/>
      <c r="E18" s="193" t="s">
        <v>86</v>
      </c>
      <c r="F18" s="307" t="s">
        <v>806</v>
      </c>
      <c r="G18" s="307"/>
      <c r="H18" s="307"/>
      <c r="I18" s="307"/>
      <c r="J18" s="307"/>
      <c r="K18" s="187"/>
    </row>
    <row r="19" spans="2:11" customFormat="1" ht="15" customHeight="1">
      <c r="B19" s="190"/>
      <c r="C19" s="191"/>
      <c r="D19" s="191"/>
      <c r="E19" s="193" t="s">
        <v>807</v>
      </c>
      <c r="F19" s="307" t="s">
        <v>808</v>
      </c>
      <c r="G19" s="307"/>
      <c r="H19" s="307"/>
      <c r="I19" s="307"/>
      <c r="J19" s="307"/>
      <c r="K19" s="187"/>
    </row>
    <row r="20" spans="2:11" customFormat="1" ht="15" customHeight="1">
      <c r="B20" s="190"/>
      <c r="C20" s="191"/>
      <c r="D20" s="191"/>
      <c r="E20" s="193" t="s">
        <v>809</v>
      </c>
      <c r="F20" s="307" t="s">
        <v>810</v>
      </c>
      <c r="G20" s="307"/>
      <c r="H20" s="307"/>
      <c r="I20" s="307"/>
      <c r="J20" s="307"/>
      <c r="K20" s="187"/>
    </row>
    <row r="21" spans="2:11" customFormat="1" ht="15" customHeight="1">
      <c r="B21" s="190"/>
      <c r="C21" s="191"/>
      <c r="D21" s="191"/>
      <c r="E21" s="193" t="s">
        <v>811</v>
      </c>
      <c r="F21" s="307" t="s">
        <v>812</v>
      </c>
      <c r="G21" s="307"/>
      <c r="H21" s="307"/>
      <c r="I21" s="307"/>
      <c r="J21" s="307"/>
      <c r="K21" s="187"/>
    </row>
    <row r="22" spans="2:11" customFormat="1" ht="15" customHeight="1">
      <c r="B22" s="190"/>
      <c r="C22" s="191"/>
      <c r="D22" s="191"/>
      <c r="E22" s="193" t="s">
        <v>813</v>
      </c>
      <c r="F22" s="307" t="s">
        <v>814</v>
      </c>
      <c r="G22" s="307"/>
      <c r="H22" s="307"/>
      <c r="I22" s="307"/>
      <c r="J22" s="307"/>
      <c r="K22" s="187"/>
    </row>
    <row r="23" spans="2:11" customFormat="1" ht="15" customHeight="1">
      <c r="B23" s="190"/>
      <c r="C23" s="191"/>
      <c r="D23" s="191"/>
      <c r="E23" s="193" t="s">
        <v>815</v>
      </c>
      <c r="F23" s="307" t="s">
        <v>816</v>
      </c>
      <c r="G23" s="307"/>
      <c r="H23" s="307"/>
      <c r="I23" s="307"/>
      <c r="J23" s="307"/>
      <c r="K23" s="187"/>
    </row>
    <row r="24" spans="2:11" customFormat="1" ht="12.75" customHeight="1">
      <c r="B24" s="190"/>
      <c r="C24" s="191"/>
      <c r="D24" s="191"/>
      <c r="E24" s="191"/>
      <c r="F24" s="191"/>
      <c r="G24" s="191"/>
      <c r="H24" s="191"/>
      <c r="I24" s="191"/>
      <c r="J24" s="191"/>
      <c r="K24" s="187"/>
    </row>
    <row r="25" spans="2:11" customFormat="1" ht="15" customHeight="1">
      <c r="B25" s="190"/>
      <c r="C25" s="307" t="s">
        <v>817</v>
      </c>
      <c r="D25" s="307"/>
      <c r="E25" s="307"/>
      <c r="F25" s="307"/>
      <c r="G25" s="307"/>
      <c r="H25" s="307"/>
      <c r="I25" s="307"/>
      <c r="J25" s="307"/>
      <c r="K25" s="187"/>
    </row>
    <row r="26" spans="2:11" customFormat="1" ht="15" customHeight="1">
      <c r="B26" s="190"/>
      <c r="C26" s="307" t="s">
        <v>818</v>
      </c>
      <c r="D26" s="307"/>
      <c r="E26" s="307"/>
      <c r="F26" s="307"/>
      <c r="G26" s="307"/>
      <c r="H26" s="307"/>
      <c r="I26" s="307"/>
      <c r="J26" s="307"/>
      <c r="K26" s="187"/>
    </row>
    <row r="27" spans="2:11" customFormat="1" ht="15" customHeight="1">
      <c r="B27" s="190"/>
      <c r="C27" s="189"/>
      <c r="D27" s="307" t="s">
        <v>819</v>
      </c>
      <c r="E27" s="307"/>
      <c r="F27" s="307"/>
      <c r="G27" s="307"/>
      <c r="H27" s="307"/>
      <c r="I27" s="307"/>
      <c r="J27" s="307"/>
      <c r="K27" s="187"/>
    </row>
    <row r="28" spans="2:11" customFormat="1" ht="15" customHeight="1">
      <c r="B28" s="190"/>
      <c r="C28" s="191"/>
      <c r="D28" s="307" t="s">
        <v>820</v>
      </c>
      <c r="E28" s="307"/>
      <c r="F28" s="307"/>
      <c r="G28" s="307"/>
      <c r="H28" s="307"/>
      <c r="I28" s="307"/>
      <c r="J28" s="307"/>
      <c r="K28" s="187"/>
    </row>
    <row r="29" spans="2:11" customFormat="1" ht="12.75" customHeight="1">
      <c r="B29" s="190"/>
      <c r="C29" s="191"/>
      <c r="D29" s="191"/>
      <c r="E29" s="191"/>
      <c r="F29" s="191"/>
      <c r="G29" s="191"/>
      <c r="H29" s="191"/>
      <c r="I29" s="191"/>
      <c r="J29" s="191"/>
      <c r="K29" s="187"/>
    </row>
    <row r="30" spans="2:11" customFormat="1" ht="15" customHeight="1">
      <c r="B30" s="190"/>
      <c r="C30" s="191"/>
      <c r="D30" s="307" t="s">
        <v>821</v>
      </c>
      <c r="E30" s="307"/>
      <c r="F30" s="307"/>
      <c r="G30" s="307"/>
      <c r="H30" s="307"/>
      <c r="I30" s="307"/>
      <c r="J30" s="307"/>
      <c r="K30" s="187"/>
    </row>
    <row r="31" spans="2:11" customFormat="1" ht="15" customHeight="1">
      <c r="B31" s="190"/>
      <c r="C31" s="191"/>
      <c r="D31" s="307" t="s">
        <v>822</v>
      </c>
      <c r="E31" s="307"/>
      <c r="F31" s="307"/>
      <c r="G31" s="307"/>
      <c r="H31" s="307"/>
      <c r="I31" s="307"/>
      <c r="J31" s="307"/>
      <c r="K31" s="187"/>
    </row>
    <row r="32" spans="2:11" customFormat="1" ht="12.75" customHeight="1">
      <c r="B32" s="190"/>
      <c r="C32" s="191"/>
      <c r="D32" s="191"/>
      <c r="E32" s="191"/>
      <c r="F32" s="191"/>
      <c r="G32" s="191"/>
      <c r="H32" s="191"/>
      <c r="I32" s="191"/>
      <c r="J32" s="191"/>
      <c r="K32" s="187"/>
    </row>
    <row r="33" spans="2:11" customFormat="1" ht="15" customHeight="1">
      <c r="B33" s="190"/>
      <c r="C33" s="191"/>
      <c r="D33" s="307" t="s">
        <v>823</v>
      </c>
      <c r="E33" s="307"/>
      <c r="F33" s="307"/>
      <c r="G33" s="307"/>
      <c r="H33" s="307"/>
      <c r="I33" s="307"/>
      <c r="J33" s="307"/>
      <c r="K33" s="187"/>
    </row>
    <row r="34" spans="2:11" customFormat="1" ht="15" customHeight="1">
      <c r="B34" s="190"/>
      <c r="C34" s="191"/>
      <c r="D34" s="307" t="s">
        <v>824</v>
      </c>
      <c r="E34" s="307"/>
      <c r="F34" s="307"/>
      <c r="G34" s="307"/>
      <c r="H34" s="307"/>
      <c r="I34" s="307"/>
      <c r="J34" s="307"/>
      <c r="K34" s="187"/>
    </row>
    <row r="35" spans="2:11" customFormat="1" ht="15" customHeight="1">
      <c r="B35" s="190"/>
      <c r="C35" s="191"/>
      <c r="D35" s="307" t="s">
        <v>825</v>
      </c>
      <c r="E35" s="307"/>
      <c r="F35" s="307"/>
      <c r="G35" s="307"/>
      <c r="H35" s="307"/>
      <c r="I35" s="307"/>
      <c r="J35" s="307"/>
      <c r="K35" s="187"/>
    </row>
    <row r="36" spans="2:11" customFormat="1" ht="15" customHeight="1">
      <c r="B36" s="190"/>
      <c r="C36" s="191"/>
      <c r="D36" s="189"/>
      <c r="E36" s="192" t="s">
        <v>122</v>
      </c>
      <c r="F36" s="189"/>
      <c r="G36" s="307" t="s">
        <v>826</v>
      </c>
      <c r="H36" s="307"/>
      <c r="I36" s="307"/>
      <c r="J36" s="307"/>
      <c r="K36" s="187"/>
    </row>
    <row r="37" spans="2:11" customFormat="1" ht="30.75" customHeight="1">
      <c r="B37" s="190"/>
      <c r="C37" s="191"/>
      <c r="D37" s="189"/>
      <c r="E37" s="192" t="s">
        <v>827</v>
      </c>
      <c r="F37" s="189"/>
      <c r="G37" s="307" t="s">
        <v>828</v>
      </c>
      <c r="H37" s="307"/>
      <c r="I37" s="307"/>
      <c r="J37" s="307"/>
      <c r="K37" s="187"/>
    </row>
    <row r="38" spans="2:11" customFormat="1" ht="15" customHeight="1">
      <c r="B38" s="190"/>
      <c r="C38" s="191"/>
      <c r="D38" s="189"/>
      <c r="E38" s="192" t="s">
        <v>60</v>
      </c>
      <c r="F38" s="189"/>
      <c r="G38" s="307" t="s">
        <v>829</v>
      </c>
      <c r="H38" s="307"/>
      <c r="I38" s="307"/>
      <c r="J38" s="307"/>
      <c r="K38" s="187"/>
    </row>
    <row r="39" spans="2:11" customFormat="1" ht="15" customHeight="1">
      <c r="B39" s="190"/>
      <c r="C39" s="191"/>
      <c r="D39" s="189"/>
      <c r="E39" s="192" t="s">
        <v>61</v>
      </c>
      <c r="F39" s="189"/>
      <c r="G39" s="307" t="s">
        <v>830</v>
      </c>
      <c r="H39" s="307"/>
      <c r="I39" s="307"/>
      <c r="J39" s="307"/>
      <c r="K39" s="187"/>
    </row>
    <row r="40" spans="2:11" customFormat="1" ht="15" customHeight="1">
      <c r="B40" s="190"/>
      <c r="C40" s="191"/>
      <c r="D40" s="189"/>
      <c r="E40" s="192" t="s">
        <v>123</v>
      </c>
      <c r="F40" s="189"/>
      <c r="G40" s="307" t="s">
        <v>831</v>
      </c>
      <c r="H40" s="307"/>
      <c r="I40" s="307"/>
      <c r="J40" s="307"/>
      <c r="K40" s="187"/>
    </row>
    <row r="41" spans="2:11" customFormat="1" ht="15" customHeight="1">
      <c r="B41" s="190"/>
      <c r="C41" s="191"/>
      <c r="D41" s="189"/>
      <c r="E41" s="192" t="s">
        <v>124</v>
      </c>
      <c r="F41" s="189"/>
      <c r="G41" s="307" t="s">
        <v>832</v>
      </c>
      <c r="H41" s="307"/>
      <c r="I41" s="307"/>
      <c r="J41" s="307"/>
      <c r="K41" s="187"/>
    </row>
    <row r="42" spans="2:11" customFormat="1" ht="15" customHeight="1">
      <c r="B42" s="190"/>
      <c r="C42" s="191"/>
      <c r="D42" s="189"/>
      <c r="E42" s="192" t="s">
        <v>833</v>
      </c>
      <c r="F42" s="189"/>
      <c r="G42" s="307" t="s">
        <v>834</v>
      </c>
      <c r="H42" s="307"/>
      <c r="I42" s="307"/>
      <c r="J42" s="307"/>
      <c r="K42" s="187"/>
    </row>
    <row r="43" spans="2:11" customFormat="1" ht="15" customHeight="1">
      <c r="B43" s="190"/>
      <c r="C43" s="191"/>
      <c r="D43" s="189"/>
      <c r="E43" s="192"/>
      <c r="F43" s="189"/>
      <c r="G43" s="307" t="s">
        <v>835</v>
      </c>
      <c r="H43" s="307"/>
      <c r="I43" s="307"/>
      <c r="J43" s="307"/>
      <c r="K43" s="187"/>
    </row>
    <row r="44" spans="2:11" customFormat="1" ht="15" customHeight="1">
      <c r="B44" s="190"/>
      <c r="C44" s="191"/>
      <c r="D44" s="189"/>
      <c r="E44" s="192" t="s">
        <v>836</v>
      </c>
      <c r="F44" s="189"/>
      <c r="G44" s="307" t="s">
        <v>837</v>
      </c>
      <c r="H44" s="307"/>
      <c r="I44" s="307"/>
      <c r="J44" s="307"/>
      <c r="K44" s="187"/>
    </row>
    <row r="45" spans="2:11" customFormat="1" ht="15" customHeight="1">
      <c r="B45" s="190"/>
      <c r="C45" s="191"/>
      <c r="D45" s="189"/>
      <c r="E45" s="192" t="s">
        <v>126</v>
      </c>
      <c r="F45" s="189"/>
      <c r="G45" s="307" t="s">
        <v>838</v>
      </c>
      <c r="H45" s="307"/>
      <c r="I45" s="307"/>
      <c r="J45" s="307"/>
      <c r="K45" s="187"/>
    </row>
    <row r="46" spans="2:11" customFormat="1" ht="12.75" customHeight="1">
      <c r="B46" s="190"/>
      <c r="C46" s="191"/>
      <c r="D46" s="189"/>
      <c r="E46" s="189"/>
      <c r="F46" s="189"/>
      <c r="G46" s="189"/>
      <c r="H46" s="189"/>
      <c r="I46" s="189"/>
      <c r="J46" s="189"/>
      <c r="K46" s="187"/>
    </row>
    <row r="47" spans="2:11" customFormat="1" ht="15" customHeight="1">
      <c r="B47" s="190"/>
      <c r="C47" s="191"/>
      <c r="D47" s="307" t="s">
        <v>839</v>
      </c>
      <c r="E47" s="307"/>
      <c r="F47" s="307"/>
      <c r="G47" s="307"/>
      <c r="H47" s="307"/>
      <c r="I47" s="307"/>
      <c r="J47" s="307"/>
      <c r="K47" s="187"/>
    </row>
    <row r="48" spans="2:11" customFormat="1" ht="15" customHeight="1">
      <c r="B48" s="190"/>
      <c r="C48" s="191"/>
      <c r="D48" s="191"/>
      <c r="E48" s="307" t="s">
        <v>840</v>
      </c>
      <c r="F48" s="307"/>
      <c r="G48" s="307"/>
      <c r="H48" s="307"/>
      <c r="I48" s="307"/>
      <c r="J48" s="307"/>
      <c r="K48" s="187"/>
    </row>
    <row r="49" spans="2:11" customFormat="1" ht="15" customHeight="1">
      <c r="B49" s="190"/>
      <c r="C49" s="191"/>
      <c r="D49" s="191"/>
      <c r="E49" s="307" t="s">
        <v>841</v>
      </c>
      <c r="F49" s="307"/>
      <c r="G49" s="307"/>
      <c r="H49" s="307"/>
      <c r="I49" s="307"/>
      <c r="J49" s="307"/>
      <c r="K49" s="187"/>
    </row>
    <row r="50" spans="2:11" customFormat="1" ht="15" customHeight="1">
      <c r="B50" s="190"/>
      <c r="C50" s="191"/>
      <c r="D50" s="191"/>
      <c r="E50" s="307" t="s">
        <v>842</v>
      </c>
      <c r="F50" s="307"/>
      <c r="G50" s="307"/>
      <c r="H50" s="307"/>
      <c r="I50" s="307"/>
      <c r="J50" s="307"/>
      <c r="K50" s="187"/>
    </row>
    <row r="51" spans="2:11" customFormat="1" ht="15" customHeight="1">
      <c r="B51" s="190"/>
      <c r="C51" s="191"/>
      <c r="D51" s="307" t="s">
        <v>843</v>
      </c>
      <c r="E51" s="307"/>
      <c r="F51" s="307"/>
      <c r="G51" s="307"/>
      <c r="H51" s="307"/>
      <c r="I51" s="307"/>
      <c r="J51" s="307"/>
      <c r="K51" s="187"/>
    </row>
    <row r="52" spans="2:11" customFormat="1" ht="25.5" customHeight="1">
      <c r="B52" s="186"/>
      <c r="C52" s="308" t="s">
        <v>844</v>
      </c>
      <c r="D52" s="308"/>
      <c r="E52" s="308"/>
      <c r="F52" s="308"/>
      <c r="G52" s="308"/>
      <c r="H52" s="308"/>
      <c r="I52" s="308"/>
      <c r="J52" s="308"/>
      <c r="K52" s="187"/>
    </row>
    <row r="53" spans="2:11" customFormat="1" ht="5.25" customHeight="1">
      <c r="B53" s="186"/>
      <c r="C53" s="188"/>
      <c r="D53" s="188"/>
      <c r="E53" s="188"/>
      <c r="F53" s="188"/>
      <c r="G53" s="188"/>
      <c r="H53" s="188"/>
      <c r="I53" s="188"/>
      <c r="J53" s="188"/>
      <c r="K53" s="187"/>
    </row>
    <row r="54" spans="2:11" customFormat="1" ht="15" customHeight="1">
      <c r="B54" s="186"/>
      <c r="C54" s="307" t="s">
        <v>845</v>
      </c>
      <c r="D54" s="307"/>
      <c r="E54" s="307"/>
      <c r="F54" s="307"/>
      <c r="G54" s="307"/>
      <c r="H54" s="307"/>
      <c r="I54" s="307"/>
      <c r="J54" s="307"/>
      <c r="K54" s="187"/>
    </row>
    <row r="55" spans="2:11" customFormat="1" ht="15" customHeight="1">
      <c r="B55" s="186"/>
      <c r="C55" s="307" t="s">
        <v>846</v>
      </c>
      <c r="D55" s="307"/>
      <c r="E55" s="307"/>
      <c r="F55" s="307"/>
      <c r="G55" s="307"/>
      <c r="H55" s="307"/>
      <c r="I55" s="307"/>
      <c r="J55" s="307"/>
      <c r="K55" s="187"/>
    </row>
    <row r="56" spans="2:11" customFormat="1" ht="12.75" customHeight="1">
      <c r="B56" s="186"/>
      <c r="C56" s="189"/>
      <c r="D56" s="189"/>
      <c r="E56" s="189"/>
      <c r="F56" s="189"/>
      <c r="G56" s="189"/>
      <c r="H56" s="189"/>
      <c r="I56" s="189"/>
      <c r="J56" s="189"/>
      <c r="K56" s="187"/>
    </row>
    <row r="57" spans="2:11" customFormat="1" ht="15" customHeight="1">
      <c r="B57" s="186"/>
      <c r="C57" s="307" t="s">
        <v>847</v>
      </c>
      <c r="D57" s="307"/>
      <c r="E57" s="307"/>
      <c r="F57" s="307"/>
      <c r="G57" s="307"/>
      <c r="H57" s="307"/>
      <c r="I57" s="307"/>
      <c r="J57" s="307"/>
      <c r="K57" s="187"/>
    </row>
    <row r="58" spans="2:11" customFormat="1" ht="15" customHeight="1">
      <c r="B58" s="186"/>
      <c r="C58" s="191"/>
      <c r="D58" s="307" t="s">
        <v>848</v>
      </c>
      <c r="E58" s="307"/>
      <c r="F58" s="307"/>
      <c r="G58" s="307"/>
      <c r="H58" s="307"/>
      <c r="I58" s="307"/>
      <c r="J58" s="307"/>
      <c r="K58" s="187"/>
    </row>
    <row r="59" spans="2:11" customFormat="1" ht="15" customHeight="1">
      <c r="B59" s="186"/>
      <c r="C59" s="191"/>
      <c r="D59" s="307" t="s">
        <v>849</v>
      </c>
      <c r="E59" s="307"/>
      <c r="F59" s="307"/>
      <c r="G59" s="307"/>
      <c r="H59" s="307"/>
      <c r="I59" s="307"/>
      <c r="J59" s="307"/>
      <c r="K59" s="187"/>
    </row>
    <row r="60" spans="2:11" customFormat="1" ht="15" customHeight="1">
      <c r="B60" s="186"/>
      <c r="C60" s="191"/>
      <c r="D60" s="307" t="s">
        <v>850</v>
      </c>
      <c r="E60" s="307"/>
      <c r="F60" s="307"/>
      <c r="G60" s="307"/>
      <c r="H60" s="307"/>
      <c r="I60" s="307"/>
      <c r="J60" s="307"/>
      <c r="K60" s="187"/>
    </row>
    <row r="61" spans="2:11" customFormat="1" ht="15" customHeight="1">
      <c r="B61" s="186"/>
      <c r="C61" s="191"/>
      <c r="D61" s="307" t="s">
        <v>851</v>
      </c>
      <c r="E61" s="307"/>
      <c r="F61" s="307"/>
      <c r="G61" s="307"/>
      <c r="H61" s="307"/>
      <c r="I61" s="307"/>
      <c r="J61" s="307"/>
      <c r="K61" s="187"/>
    </row>
    <row r="62" spans="2:11" customFormat="1" ht="15" customHeight="1">
      <c r="B62" s="186"/>
      <c r="C62" s="191"/>
      <c r="D62" s="310" t="s">
        <v>852</v>
      </c>
      <c r="E62" s="310"/>
      <c r="F62" s="310"/>
      <c r="G62" s="310"/>
      <c r="H62" s="310"/>
      <c r="I62" s="310"/>
      <c r="J62" s="310"/>
      <c r="K62" s="187"/>
    </row>
    <row r="63" spans="2:11" customFormat="1" ht="15" customHeight="1">
      <c r="B63" s="186"/>
      <c r="C63" s="191"/>
      <c r="D63" s="307" t="s">
        <v>853</v>
      </c>
      <c r="E63" s="307"/>
      <c r="F63" s="307"/>
      <c r="G63" s="307"/>
      <c r="H63" s="307"/>
      <c r="I63" s="307"/>
      <c r="J63" s="307"/>
      <c r="K63" s="187"/>
    </row>
    <row r="64" spans="2:11" customFormat="1" ht="12.75" customHeight="1">
      <c r="B64" s="186"/>
      <c r="C64" s="191"/>
      <c r="D64" s="191"/>
      <c r="E64" s="194"/>
      <c r="F64" s="191"/>
      <c r="G64" s="191"/>
      <c r="H64" s="191"/>
      <c r="I64" s="191"/>
      <c r="J64" s="191"/>
      <c r="K64" s="187"/>
    </row>
    <row r="65" spans="2:11" customFormat="1" ht="15" customHeight="1">
      <c r="B65" s="186"/>
      <c r="C65" s="191"/>
      <c r="D65" s="307" t="s">
        <v>854</v>
      </c>
      <c r="E65" s="307"/>
      <c r="F65" s="307"/>
      <c r="G65" s="307"/>
      <c r="H65" s="307"/>
      <c r="I65" s="307"/>
      <c r="J65" s="307"/>
      <c r="K65" s="187"/>
    </row>
    <row r="66" spans="2:11" customFormat="1" ht="15" customHeight="1">
      <c r="B66" s="186"/>
      <c r="C66" s="191"/>
      <c r="D66" s="310" t="s">
        <v>855</v>
      </c>
      <c r="E66" s="310"/>
      <c r="F66" s="310"/>
      <c r="G66" s="310"/>
      <c r="H66" s="310"/>
      <c r="I66" s="310"/>
      <c r="J66" s="310"/>
      <c r="K66" s="187"/>
    </row>
    <row r="67" spans="2:11" customFormat="1" ht="15" customHeight="1">
      <c r="B67" s="186"/>
      <c r="C67" s="191"/>
      <c r="D67" s="307" t="s">
        <v>856</v>
      </c>
      <c r="E67" s="307"/>
      <c r="F67" s="307"/>
      <c r="G67" s="307"/>
      <c r="H67" s="307"/>
      <c r="I67" s="307"/>
      <c r="J67" s="307"/>
      <c r="K67" s="187"/>
    </row>
    <row r="68" spans="2:11" customFormat="1" ht="15" customHeight="1">
      <c r="B68" s="186"/>
      <c r="C68" s="191"/>
      <c r="D68" s="307" t="s">
        <v>857</v>
      </c>
      <c r="E68" s="307"/>
      <c r="F68" s="307"/>
      <c r="G68" s="307"/>
      <c r="H68" s="307"/>
      <c r="I68" s="307"/>
      <c r="J68" s="307"/>
      <c r="K68" s="187"/>
    </row>
    <row r="69" spans="2:11" customFormat="1" ht="15" customHeight="1">
      <c r="B69" s="186"/>
      <c r="C69" s="191"/>
      <c r="D69" s="307" t="s">
        <v>858</v>
      </c>
      <c r="E69" s="307"/>
      <c r="F69" s="307"/>
      <c r="G69" s="307"/>
      <c r="H69" s="307"/>
      <c r="I69" s="307"/>
      <c r="J69" s="307"/>
      <c r="K69" s="187"/>
    </row>
    <row r="70" spans="2:11" customFormat="1" ht="15" customHeight="1">
      <c r="B70" s="186"/>
      <c r="C70" s="191"/>
      <c r="D70" s="307" t="s">
        <v>859</v>
      </c>
      <c r="E70" s="307"/>
      <c r="F70" s="307"/>
      <c r="G70" s="307"/>
      <c r="H70" s="307"/>
      <c r="I70" s="307"/>
      <c r="J70" s="307"/>
      <c r="K70" s="187"/>
    </row>
    <row r="71" spans="2:11" customFormat="1" ht="12.75" customHeight="1">
      <c r="B71" s="195"/>
      <c r="C71" s="196"/>
      <c r="D71" s="196"/>
      <c r="E71" s="196"/>
      <c r="F71" s="196"/>
      <c r="G71" s="196"/>
      <c r="H71" s="196"/>
      <c r="I71" s="196"/>
      <c r="J71" s="196"/>
      <c r="K71" s="197"/>
    </row>
    <row r="72" spans="2:11" customFormat="1" ht="18.75" customHeight="1">
      <c r="B72" s="198"/>
      <c r="C72" s="198"/>
      <c r="D72" s="198"/>
      <c r="E72" s="198"/>
      <c r="F72" s="198"/>
      <c r="G72" s="198"/>
      <c r="H72" s="198"/>
      <c r="I72" s="198"/>
      <c r="J72" s="198"/>
      <c r="K72" s="199"/>
    </row>
    <row r="73" spans="2:11" customFormat="1" ht="18.75" customHeight="1">
      <c r="B73" s="199"/>
      <c r="C73" s="199"/>
      <c r="D73" s="199"/>
      <c r="E73" s="199"/>
      <c r="F73" s="199"/>
      <c r="G73" s="199"/>
      <c r="H73" s="199"/>
      <c r="I73" s="199"/>
      <c r="J73" s="199"/>
      <c r="K73" s="199"/>
    </row>
    <row r="74" spans="2:11" customFormat="1" ht="7.5" customHeight="1">
      <c r="B74" s="200"/>
      <c r="C74" s="201"/>
      <c r="D74" s="201"/>
      <c r="E74" s="201"/>
      <c r="F74" s="201"/>
      <c r="G74" s="201"/>
      <c r="H74" s="201"/>
      <c r="I74" s="201"/>
      <c r="J74" s="201"/>
      <c r="K74" s="202"/>
    </row>
    <row r="75" spans="2:11" customFormat="1" ht="45" customHeight="1">
      <c r="B75" s="203"/>
      <c r="C75" s="311" t="s">
        <v>860</v>
      </c>
      <c r="D75" s="311"/>
      <c r="E75" s="311"/>
      <c r="F75" s="311"/>
      <c r="G75" s="311"/>
      <c r="H75" s="311"/>
      <c r="I75" s="311"/>
      <c r="J75" s="311"/>
      <c r="K75" s="204"/>
    </row>
    <row r="76" spans="2:11" customFormat="1" ht="17.25" customHeight="1">
      <c r="B76" s="203"/>
      <c r="C76" s="205" t="s">
        <v>861</v>
      </c>
      <c r="D76" s="205"/>
      <c r="E76" s="205"/>
      <c r="F76" s="205" t="s">
        <v>862</v>
      </c>
      <c r="G76" s="206"/>
      <c r="H76" s="205" t="s">
        <v>61</v>
      </c>
      <c r="I76" s="205" t="s">
        <v>64</v>
      </c>
      <c r="J76" s="205" t="s">
        <v>863</v>
      </c>
      <c r="K76" s="204"/>
    </row>
    <row r="77" spans="2:11" customFormat="1" ht="17.25" customHeight="1">
      <c r="B77" s="203"/>
      <c r="C77" s="207" t="s">
        <v>864</v>
      </c>
      <c r="D77" s="207"/>
      <c r="E77" s="207"/>
      <c r="F77" s="208" t="s">
        <v>865</v>
      </c>
      <c r="G77" s="209"/>
      <c r="H77" s="207"/>
      <c r="I77" s="207"/>
      <c r="J77" s="207" t="s">
        <v>866</v>
      </c>
      <c r="K77" s="204"/>
    </row>
    <row r="78" spans="2:11" customFormat="1" ht="5.25" customHeight="1">
      <c r="B78" s="203"/>
      <c r="C78" s="210"/>
      <c r="D78" s="210"/>
      <c r="E78" s="210"/>
      <c r="F78" s="210"/>
      <c r="G78" s="211"/>
      <c r="H78" s="210"/>
      <c r="I78" s="210"/>
      <c r="J78" s="210"/>
      <c r="K78" s="204"/>
    </row>
    <row r="79" spans="2:11" customFormat="1" ht="15" customHeight="1">
      <c r="B79" s="203"/>
      <c r="C79" s="192" t="s">
        <v>60</v>
      </c>
      <c r="D79" s="212"/>
      <c r="E79" s="212"/>
      <c r="F79" s="213" t="s">
        <v>867</v>
      </c>
      <c r="G79" s="214"/>
      <c r="H79" s="192" t="s">
        <v>868</v>
      </c>
      <c r="I79" s="192" t="s">
        <v>869</v>
      </c>
      <c r="J79" s="192">
        <v>20</v>
      </c>
      <c r="K79" s="204"/>
    </row>
    <row r="80" spans="2:11" customFormat="1" ht="15" customHeight="1">
      <c r="B80" s="203"/>
      <c r="C80" s="192" t="s">
        <v>870</v>
      </c>
      <c r="D80" s="192"/>
      <c r="E80" s="192"/>
      <c r="F80" s="213" t="s">
        <v>867</v>
      </c>
      <c r="G80" s="214"/>
      <c r="H80" s="192" t="s">
        <v>871</v>
      </c>
      <c r="I80" s="192" t="s">
        <v>869</v>
      </c>
      <c r="J80" s="192">
        <v>120</v>
      </c>
      <c r="K80" s="204"/>
    </row>
    <row r="81" spans="2:11" customFormat="1" ht="15" customHeight="1">
      <c r="B81" s="215"/>
      <c r="C81" s="192" t="s">
        <v>872</v>
      </c>
      <c r="D81" s="192"/>
      <c r="E81" s="192"/>
      <c r="F81" s="213" t="s">
        <v>873</v>
      </c>
      <c r="G81" s="214"/>
      <c r="H81" s="192" t="s">
        <v>874</v>
      </c>
      <c r="I81" s="192" t="s">
        <v>869</v>
      </c>
      <c r="J81" s="192">
        <v>50</v>
      </c>
      <c r="K81" s="204"/>
    </row>
    <row r="82" spans="2:11" customFormat="1" ht="15" customHeight="1">
      <c r="B82" s="215"/>
      <c r="C82" s="192" t="s">
        <v>875</v>
      </c>
      <c r="D82" s="192"/>
      <c r="E82" s="192"/>
      <c r="F82" s="213" t="s">
        <v>867</v>
      </c>
      <c r="G82" s="214"/>
      <c r="H82" s="192" t="s">
        <v>876</v>
      </c>
      <c r="I82" s="192" t="s">
        <v>877</v>
      </c>
      <c r="J82" s="192"/>
      <c r="K82" s="204"/>
    </row>
    <row r="83" spans="2:11" customFormat="1" ht="15" customHeight="1">
      <c r="B83" s="215"/>
      <c r="C83" s="192" t="s">
        <v>878</v>
      </c>
      <c r="D83" s="192"/>
      <c r="E83" s="192"/>
      <c r="F83" s="213" t="s">
        <v>873</v>
      </c>
      <c r="G83" s="192"/>
      <c r="H83" s="192" t="s">
        <v>879</v>
      </c>
      <c r="I83" s="192" t="s">
        <v>869</v>
      </c>
      <c r="J83" s="192">
        <v>15</v>
      </c>
      <c r="K83" s="204"/>
    </row>
    <row r="84" spans="2:11" customFormat="1" ht="15" customHeight="1">
      <c r="B84" s="215"/>
      <c r="C84" s="192" t="s">
        <v>880</v>
      </c>
      <c r="D84" s="192"/>
      <c r="E84" s="192"/>
      <c r="F84" s="213" t="s">
        <v>873</v>
      </c>
      <c r="G84" s="192"/>
      <c r="H84" s="192" t="s">
        <v>881</v>
      </c>
      <c r="I84" s="192" t="s">
        <v>869</v>
      </c>
      <c r="J84" s="192">
        <v>15</v>
      </c>
      <c r="K84" s="204"/>
    </row>
    <row r="85" spans="2:11" customFormat="1" ht="15" customHeight="1">
      <c r="B85" s="215"/>
      <c r="C85" s="192" t="s">
        <v>882</v>
      </c>
      <c r="D85" s="192"/>
      <c r="E85" s="192"/>
      <c r="F85" s="213" t="s">
        <v>873</v>
      </c>
      <c r="G85" s="192"/>
      <c r="H85" s="192" t="s">
        <v>883</v>
      </c>
      <c r="I85" s="192" t="s">
        <v>869</v>
      </c>
      <c r="J85" s="192">
        <v>20</v>
      </c>
      <c r="K85" s="204"/>
    </row>
    <row r="86" spans="2:11" customFormat="1" ht="15" customHeight="1">
      <c r="B86" s="215"/>
      <c r="C86" s="192" t="s">
        <v>884</v>
      </c>
      <c r="D86" s="192"/>
      <c r="E86" s="192"/>
      <c r="F86" s="213" t="s">
        <v>873</v>
      </c>
      <c r="G86" s="192"/>
      <c r="H86" s="192" t="s">
        <v>885</v>
      </c>
      <c r="I86" s="192" t="s">
        <v>869</v>
      </c>
      <c r="J86" s="192">
        <v>20</v>
      </c>
      <c r="K86" s="204"/>
    </row>
    <row r="87" spans="2:11" customFormat="1" ht="15" customHeight="1">
      <c r="B87" s="215"/>
      <c r="C87" s="192" t="s">
        <v>886</v>
      </c>
      <c r="D87" s="192"/>
      <c r="E87" s="192"/>
      <c r="F87" s="213" t="s">
        <v>873</v>
      </c>
      <c r="G87" s="214"/>
      <c r="H87" s="192" t="s">
        <v>887</v>
      </c>
      <c r="I87" s="192" t="s">
        <v>869</v>
      </c>
      <c r="J87" s="192">
        <v>50</v>
      </c>
      <c r="K87" s="204"/>
    </row>
    <row r="88" spans="2:11" customFormat="1" ht="15" customHeight="1">
      <c r="B88" s="215"/>
      <c r="C88" s="192" t="s">
        <v>888</v>
      </c>
      <c r="D88" s="192"/>
      <c r="E88" s="192"/>
      <c r="F88" s="213" t="s">
        <v>873</v>
      </c>
      <c r="G88" s="214"/>
      <c r="H88" s="192" t="s">
        <v>889</v>
      </c>
      <c r="I88" s="192" t="s">
        <v>869</v>
      </c>
      <c r="J88" s="192">
        <v>20</v>
      </c>
      <c r="K88" s="204"/>
    </row>
    <row r="89" spans="2:11" customFormat="1" ht="15" customHeight="1">
      <c r="B89" s="215"/>
      <c r="C89" s="192" t="s">
        <v>890</v>
      </c>
      <c r="D89" s="192"/>
      <c r="E89" s="192"/>
      <c r="F89" s="213" t="s">
        <v>873</v>
      </c>
      <c r="G89" s="214"/>
      <c r="H89" s="192" t="s">
        <v>891</v>
      </c>
      <c r="I89" s="192" t="s">
        <v>869</v>
      </c>
      <c r="J89" s="192">
        <v>20</v>
      </c>
      <c r="K89" s="204"/>
    </row>
    <row r="90" spans="2:11" customFormat="1" ht="15" customHeight="1">
      <c r="B90" s="215"/>
      <c r="C90" s="192" t="s">
        <v>892</v>
      </c>
      <c r="D90" s="192"/>
      <c r="E90" s="192"/>
      <c r="F90" s="213" t="s">
        <v>873</v>
      </c>
      <c r="G90" s="214"/>
      <c r="H90" s="192" t="s">
        <v>893</v>
      </c>
      <c r="I90" s="192" t="s">
        <v>869</v>
      </c>
      <c r="J90" s="192">
        <v>50</v>
      </c>
      <c r="K90" s="204"/>
    </row>
    <row r="91" spans="2:11" customFormat="1" ht="15" customHeight="1">
      <c r="B91" s="215"/>
      <c r="C91" s="192" t="s">
        <v>894</v>
      </c>
      <c r="D91" s="192"/>
      <c r="E91" s="192"/>
      <c r="F91" s="213" t="s">
        <v>873</v>
      </c>
      <c r="G91" s="214"/>
      <c r="H91" s="192" t="s">
        <v>894</v>
      </c>
      <c r="I91" s="192" t="s">
        <v>869</v>
      </c>
      <c r="J91" s="192">
        <v>50</v>
      </c>
      <c r="K91" s="204"/>
    </row>
    <row r="92" spans="2:11" customFormat="1" ht="15" customHeight="1">
      <c r="B92" s="215"/>
      <c r="C92" s="192" t="s">
        <v>895</v>
      </c>
      <c r="D92" s="192"/>
      <c r="E92" s="192"/>
      <c r="F92" s="213" t="s">
        <v>873</v>
      </c>
      <c r="G92" s="214"/>
      <c r="H92" s="192" t="s">
        <v>896</v>
      </c>
      <c r="I92" s="192" t="s">
        <v>869</v>
      </c>
      <c r="J92" s="192">
        <v>255</v>
      </c>
      <c r="K92" s="204"/>
    </row>
    <row r="93" spans="2:11" customFormat="1" ht="15" customHeight="1">
      <c r="B93" s="215"/>
      <c r="C93" s="192" t="s">
        <v>897</v>
      </c>
      <c r="D93" s="192"/>
      <c r="E93" s="192"/>
      <c r="F93" s="213" t="s">
        <v>867</v>
      </c>
      <c r="G93" s="214"/>
      <c r="H93" s="192" t="s">
        <v>898</v>
      </c>
      <c r="I93" s="192" t="s">
        <v>899</v>
      </c>
      <c r="J93" s="192"/>
      <c r="K93" s="204"/>
    </row>
    <row r="94" spans="2:11" customFormat="1" ht="15" customHeight="1">
      <c r="B94" s="215"/>
      <c r="C94" s="192" t="s">
        <v>900</v>
      </c>
      <c r="D94" s="192"/>
      <c r="E94" s="192"/>
      <c r="F94" s="213" t="s">
        <v>867</v>
      </c>
      <c r="G94" s="214"/>
      <c r="H94" s="192" t="s">
        <v>901</v>
      </c>
      <c r="I94" s="192" t="s">
        <v>902</v>
      </c>
      <c r="J94" s="192"/>
      <c r="K94" s="204"/>
    </row>
    <row r="95" spans="2:11" customFormat="1" ht="15" customHeight="1">
      <c r="B95" s="215"/>
      <c r="C95" s="192" t="s">
        <v>903</v>
      </c>
      <c r="D95" s="192"/>
      <c r="E95" s="192"/>
      <c r="F95" s="213" t="s">
        <v>867</v>
      </c>
      <c r="G95" s="214"/>
      <c r="H95" s="192" t="s">
        <v>903</v>
      </c>
      <c r="I95" s="192" t="s">
        <v>902</v>
      </c>
      <c r="J95" s="192"/>
      <c r="K95" s="204"/>
    </row>
    <row r="96" spans="2:11" customFormat="1" ht="15" customHeight="1">
      <c r="B96" s="215"/>
      <c r="C96" s="192" t="s">
        <v>45</v>
      </c>
      <c r="D96" s="192"/>
      <c r="E96" s="192"/>
      <c r="F96" s="213" t="s">
        <v>867</v>
      </c>
      <c r="G96" s="214"/>
      <c r="H96" s="192" t="s">
        <v>904</v>
      </c>
      <c r="I96" s="192" t="s">
        <v>902</v>
      </c>
      <c r="J96" s="192"/>
      <c r="K96" s="204"/>
    </row>
    <row r="97" spans="2:11" customFormat="1" ht="15" customHeight="1">
      <c r="B97" s="215"/>
      <c r="C97" s="192" t="s">
        <v>55</v>
      </c>
      <c r="D97" s="192"/>
      <c r="E97" s="192"/>
      <c r="F97" s="213" t="s">
        <v>867</v>
      </c>
      <c r="G97" s="214"/>
      <c r="H97" s="192" t="s">
        <v>905</v>
      </c>
      <c r="I97" s="192" t="s">
        <v>902</v>
      </c>
      <c r="J97" s="192"/>
      <c r="K97" s="204"/>
    </row>
    <row r="98" spans="2:11" customFormat="1" ht="15" customHeight="1">
      <c r="B98" s="216"/>
      <c r="C98" s="217"/>
      <c r="D98" s="217"/>
      <c r="E98" s="217"/>
      <c r="F98" s="217"/>
      <c r="G98" s="217"/>
      <c r="H98" s="217"/>
      <c r="I98" s="217"/>
      <c r="J98" s="217"/>
      <c r="K98" s="218"/>
    </row>
    <row r="99" spans="2:11" customFormat="1" ht="18.75" customHeight="1">
      <c r="B99" s="219"/>
      <c r="C99" s="220"/>
      <c r="D99" s="220"/>
      <c r="E99" s="220"/>
      <c r="F99" s="220"/>
      <c r="G99" s="220"/>
      <c r="H99" s="220"/>
      <c r="I99" s="220"/>
      <c r="J99" s="220"/>
      <c r="K99" s="219"/>
    </row>
    <row r="100" spans="2:11" customFormat="1" ht="18.75" customHeight="1">
      <c r="B100" s="199"/>
      <c r="C100" s="199"/>
      <c r="D100" s="199"/>
      <c r="E100" s="199"/>
      <c r="F100" s="199"/>
      <c r="G100" s="199"/>
      <c r="H100" s="199"/>
      <c r="I100" s="199"/>
      <c r="J100" s="199"/>
      <c r="K100" s="199"/>
    </row>
    <row r="101" spans="2:11" customFormat="1" ht="7.5" customHeight="1">
      <c r="B101" s="200"/>
      <c r="C101" s="201"/>
      <c r="D101" s="201"/>
      <c r="E101" s="201"/>
      <c r="F101" s="201"/>
      <c r="G101" s="201"/>
      <c r="H101" s="201"/>
      <c r="I101" s="201"/>
      <c r="J101" s="201"/>
      <c r="K101" s="202"/>
    </row>
    <row r="102" spans="2:11" customFormat="1" ht="45" customHeight="1">
      <c r="B102" s="203"/>
      <c r="C102" s="311" t="s">
        <v>906</v>
      </c>
      <c r="D102" s="311"/>
      <c r="E102" s="311"/>
      <c r="F102" s="311"/>
      <c r="G102" s="311"/>
      <c r="H102" s="311"/>
      <c r="I102" s="311"/>
      <c r="J102" s="311"/>
      <c r="K102" s="204"/>
    </row>
    <row r="103" spans="2:11" customFormat="1" ht="17.25" customHeight="1">
      <c r="B103" s="203"/>
      <c r="C103" s="205" t="s">
        <v>861</v>
      </c>
      <c r="D103" s="205"/>
      <c r="E103" s="205"/>
      <c r="F103" s="205" t="s">
        <v>862</v>
      </c>
      <c r="G103" s="206"/>
      <c r="H103" s="205" t="s">
        <v>61</v>
      </c>
      <c r="I103" s="205" t="s">
        <v>64</v>
      </c>
      <c r="J103" s="205" t="s">
        <v>863</v>
      </c>
      <c r="K103" s="204"/>
    </row>
    <row r="104" spans="2:11" customFormat="1" ht="17.25" customHeight="1">
      <c r="B104" s="203"/>
      <c r="C104" s="207" t="s">
        <v>864</v>
      </c>
      <c r="D104" s="207"/>
      <c r="E104" s="207"/>
      <c r="F104" s="208" t="s">
        <v>865</v>
      </c>
      <c r="G104" s="209"/>
      <c r="H104" s="207"/>
      <c r="I104" s="207"/>
      <c r="J104" s="207" t="s">
        <v>866</v>
      </c>
      <c r="K104" s="204"/>
    </row>
    <row r="105" spans="2:11" customFormat="1" ht="5.25" customHeight="1">
      <c r="B105" s="203"/>
      <c r="C105" s="205"/>
      <c r="D105" s="205"/>
      <c r="E105" s="205"/>
      <c r="F105" s="205"/>
      <c r="G105" s="221"/>
      <c r="H105" s="205"/>
      <c r="I105" s="205"/>
      <c r="J105" s="205"/>
      <c r="K105" s="204"/>
    </row>
    <row r="106" spans="2:11" customFormat="1" ht="15" customHeight="1">
      <c r="B106" s="203"/>
      <c r="C106" s="192" t="s">
        <v>60</v>
      </c>
      <c r="D106" s="212"/>
      <c r="E106" s="212"/>
      <c r="F106" s="213" t="s">
        <v>867</v>
      </c>
      <c r="G106" s="192"/>
      <c r="H106" s="192" t="s">
        <v>907</v>
      </c>
      <c r="I106" s="192" t="s">
        <v>869</v>
      </c>
      <c r="J106" s="192">
        <v>20</v>
      </c>
      <c r="K106" s="204"/>
    </row>
    <row r="107" spans="2:11" customFormat="1" ht="15" customHeight="1">
      <c r="B107" s="203"/>
      <c r="C107" s="192" t="s">
        <v>870</v>
      </c>
      <c r="D107" s="192"/>
      <c r="E107" s="192"/>
      <c r="F107" s="213" t="s">
        <v>867</v>
      </c>
      <c r="G107" s="192"/>
      <c r="H107" s="192" t="s">
        <v>907</v>
      </c>
      <c r="I107" s="192" t="s">
        <v>869</v>
      </c>
      <c r="J107" s="192">
        <v>120</v>
      </c>
      <c r="K107" s="204"/>
    </row>
    <row r="108" spans="2:11" customFormat="1" ht="15" customHeight="1">
      <c r="B108" s="215"/>
      <c r="C108" s="192" t="s">
        <v>872</v>
      </c>
      <c r="D108" s="192"/>
      <c r="E108" s="192"/>
      <c r="F108" s="213" t="s">
        <v>873</v>
      </c>
      <c r="G108" s="192"/>
      <c r="H108" s="192" t="s">
        <v>907</v>
      </c>
      <c r="I108" s="192" t="s">
        <v>869</v>
      </c>
      <c r="J108" s="192">
        <v>50</v>
      </c>
      <c r="K108" s="204"/>
    </row>
    <row r="109" spans="2:11" customFormat="1" ht="15" customHeight="1">
      <c r="B109" s="215"/>
      <c r="C109" s="192" t="s">
        <v>875</v>
      </c>
      <c r="D109" s="192"/>
      <c r="E109" s="192"/>
      <c r="F109" s="213" t="s">
        <v>867</v>
      </c>
      <c r="G109" s="192"/>
      <c r="H109" s="192" t="s">
        <v>907</v>
      </c>
      <c r="I109" s="192" t="s">
        <v>877</v>
      </c>
      <c r="J109" s="192"/>
      <c r="K109" s="204"/>
    </row>
    <row r="110" spans="2:11" customFormat="1" ht="15" customHeight="1">
      <c r="B110" s="215"/>
      <c r="C110" s="192" t="s">
        <v>886</v>
      </c>
      <c r="D110" s="192"/>
      <c r="E110" s="192"/>
      <c r="F110" s="213" t="s">
        <v>873</v>
      </c>
      <c r="G110" s="192"/>
      <c r="H110" s="192" t="s">
        <v>907</v>
      </c>
      <c r="I110" s="192" t="s">
        <v>869</v>
      </c>
      <c r="J110" s="192">
        <v>50</v>
      </c>
      <c r="K110" s="204"/>
    </row>
    <row r="111" spans="2:11" customFormat="1" ht="15" customHeight="1">
      <c r="B111" s="215"/>
      <c r="C111" s="192" t="s">
        <v>894</v>
      </c>
      <c r="D111" s="192"/>
      <c r="E111" s="192"/>
      <c r="F111" s="213" t="s">
        <v>873</v>
      </c>
      <c r="G111" s="192"/>
      <c r="H111" s="192" t="s">
        <v>907</v>
      </c>
      <c r="I111" s="192" t="s">
        <v>869</v>
      </c>
      <c r="J111" s="192">
        <v>50</v>
      </c>
      <c r="K111" s="204"/>
    </row>
    <row r="112" spans="2:11" customFormat="1" ht="15" customHeight="1">
      <c r="B112" s="215"/>
      <c r="C112" s="192" t="s">
        <v>892</v>
      </c>
      <c r="D112" s="192"/>
      <c r="E112" s="192"/>
      <c r="F112" s="213" t="s">
        <v>873</v>
      </c>
      <c r="G112" s="192"/>
      <c r="H112" s="192" t="s">
        <v>907</v>
      </c>
      <c r="I112" s="192" t="s">
        <v>869</v>
      </c>
      <c r="J112" s="192">
        <v>50</v>
      </c>
      <c r="K112" s="204"/>
    </row>
    <row r="113" spans="2:11" customFormat="1" ht="15" customHeight="1">
      <c r="B113" s="215"/>
      <c r="C113" s="192" t="s">
        <v>60</v>
      </c>
      <c r="D113" s="192"/>
      <c r="E113" s="192"/>
      <c r="F113" s="213" t="s">
        <v>867</v>
      </c>
      <c r="G113" s="192"/>
      <c r="H113" s="192" t="s">
        <v>908</v>
      </c>
      <c r="I113" s="192" t="s">
        <v>869</v>
      </c>
      <c r="J113" s="192">
        <v>20</v>
      </c>
      <c r="K113" s="204"/>
    </row>
    <row r="114" spans="2:11" customFormat="1" ht="15" customHeight="1">
      <c r="B114" s="215"/>
      <c r="C114" s="192" t="s">
        <v>909</v>
      </c>
      <c r="D114" s="192"/>
      <c r="E114" s="192"/>
      <c r="F114" s="213" t="s">
        <v>867</v>
      </c>
      <c r="G114" s="192"/>
      <c r="H114" s="192" t="s">
        <v>910</v>
      </c>
      <c r="I114" s="192" t="s">
        <v>869</v>
      </c>
      <c r="J114" s="192">
        <v>120</v>
      </c>
      <c r="K114" s="204"/>
    </row>
    <row r="115" spans="2:11" customFormat="1" ht="15" customHeight="1">
      <c r="B115" s="215"/>
      <c r="C115" s="192" t="s">
        <v>45</v>
      </c>
      <c r="D115" s="192"/>
      <c r="E115" s="192"/>
      <c r="F115" s="213" t="s">
        <v>867</v>
      </c>
      <c r="G115" s="192"/>
      <c r="H115" s="192" t="s">
        <v>911</v>
      </c>
      <c r="I115" s="192" t="s">
        <v>902</v>
      </c>
      <c r="J115" s="192"/>
      <c r="K115" s="204"/>
    </row>
    <row r="116" spans="2:11" customFormat="1" ht="15" customHeight="1">
      <c r="B116" s="215"/>
      <c r="C116" s="192" t="s">
        <v>55</v>
      </c>
      <c r="D116" s="192"/>
      <c r="E116" s="192"/>
      <c r="F116" s="213" t="s">
        <v>867</v>
      </c>
      <c r="G116" s="192"/>
      <c r="H116" s="192" t="s">
        <v>912</v>
      </c>
      <c r="I116" s="192" t="s">
        <v>902</v>
      </c>
      <c r="J116" s="192"/>
      <c r="K116" s="204"/>
    </row>
    <row r="117" spans="2:11" customFormat="1" ht="15" customHeight="1">
      <c r="B117" s="215"/>
      <c r="C117" s="192" t="s">
        <v>64</v>
      </c>
      <c r="D117" s="192"/>
      <c r="E117" s="192"/>
      <c r="F117" s="213" t="s">
        <v>867</v>
      </c>
      <c r="G117" s="192"/>
      <c r="H117" s="192" t="s">
        <v>913</v>
      </c>
      <c r="I117" s="192" t="s">
        <v>914</v>
      </c>
      <c r="J117" s="192"/>
      <c r="K117" s="204"/>
    </row>
    <row r="118" spans="2:11" customFormat="1" ht="15" customHeight="1">
      <c r="B118" s="216"/>
      <c r="C118" s="222"/>
      <c r="D118" s="222"/>
      <c r="E118" s="222"/>
      <c r="F118" s="222"/>
      <c r="G118" s="222"/>
      <c r="H118" s="222"/>
      <c r="I118" s="222"/>
      <c r="J118" s="222"/>
      <c r="K118" s="218"/>
    </row>
    <row r="119" spans="2:11" customFormat="1" ht="18.75" customHeight="1">
      <c r="B119" s="223"/>
      <c r="C119" s="224"/>
      <c r="D119" s="224"/>
      <c r="E119" s="224"/>
      <c r="F119" s="225"/>
      <c r="G119" s="224"/>
      <c r="H119" s="224"/>
      <c r="I119" s="224"/>
      <c r="J119" s="224"/>
      <c r="K119" s="223"/>
    </row>
    <row r="120" spans="2:11" customFormat="1" ht="18.75" customHeight="1">
      <c r="B120" s="199"/>
      <c r="C120" s="199"/>
      <c r="D120" s="199"/>
      <c r="E120" s="199"/>
      <c r="F120" s="199"/>
      <c r="G120" s="199"/>
      <c r="H120" s="199"/>
      <c r="I120" s="199"/>
      <c r="J120" s="199"/>
      <c r="K120" s="199"/>
    </row>
    <row r="121" spans="2:11" customFormat="1" ht="7.5" customHeight="1">
      <c r="B121" s="226"/>
      <c r="C121" s="227"/>
      <c r="D121" s="227"/>
      <c r="E121" s="227"/>
      <c r="F121" s="227"/>
      <c r="G121" s="227"/>
      <c r="H121" s="227"/>
      <c r="I121" s="227"/>
      <c r="J121" s="227"/>
      <c r="K121" s="228"/>
    </row>
    <row r="122" spans="2:11" customFormat="1" ht="45" customHeight="1">
      <c r="B122" s="229"/>
      <c r="C122" s="309" t="s">
        <v>915</v>
      </c>
      <c r="D122" s="309"/>
      <c r="E122" s="309"/>
      <c r="F122" s="309"/>
      <c r="G122" s="309"/>
      <c r="H122" s="309"/>
      <c r="I122" s="309"/>
      <c r="J122" s="309"/>
      <c r="K122" s="230"/>
    </row>
    <row r="123" spans="2:11" customFormat="1" ht="17.25" customHeight="1">
      <c r="B123" s="231"/>
      <c r="C123" s="205" t="s">
        <v>861</v>
      </c>
      <c r="D123" s="205"/>
      <c r="E123" s="205"/>
      <c r="F123" s="205" t="s">
        <v>862</v>
      </c>
      <c r="G123" s="206"/>
      <c r="H123" s="205" t="s">
        <v>61</v>
      </c>
      <c r="I123" s="205" t="s">
        <v>64</v>
      </c>
      <c r="J123" s="205" t="s">
        <v>863</v>
      </c>
      <c r="K123" s="232"/>
    </row>
    <row r="124" spans="2:11" customFormat="1" ht="17.25" customHeight="1">
      <c r="B124" s="231"/>
      <c r="C124" s="207" t="s">
        <v>864</v>
      </c>
      <c r="D124" s="207"/>
      <c r="E124" s="207"/>
      <c r="F124" s="208" t="s">
        <v>865</v>
      </c>
      <c r="G124" s="209"/>
      <c r="H124" s="207"/>
      <c r="I124" s="207"/>
      <c r="J124" s="207" t="s">
        <v>866</v>
      </c>
      <c r="K124" s="232"/>
    </row>
    <row r="125" spans="2:11" customFormat="1" ht="5.25" customHeight="1">
      <c r="B125" s="233"/>
      <c r="C125" s="210"/>
      <c r="D125" s="210"/>
      <c r="E125" s="210"/>
      <c r="F125" s="210"/>
      <c r="G125" s="234"/>
      <c r="H125" s="210"/>
      <c r="I125" s="210"/>
      <c r="J125" s="210"/>
      <c r="K125" s="235"/>
    </row>
    <row r="126" spans="2:11" customFormat="1" ht="15" customHeight="1">
      <c r="B126" s="233"/>
      <c r="C126" s="192" t="s">
        <v>870</v>
      </c>
      <c r="D126" s="212"/>
      <c r="E126" s="212"/>
      <c r="F126" s="213" t="s">
        <v>867</v>
      </c>
      <c r="G126" s="192"/>
      <c r="H126" s="192" t="s">
        <v>907</v>
      </c>
      <c r="I126" s="192" t="s">
        <v>869</v>
      </c>
      <c r="J126" s="192">
        <v>120</v>
      </c>
      <c r="K126" s="236"/>
    </row>
    <row r="127" spans="2:11" customFormat="1" ht="15" customHeight="1">
      <c r="B127" s="233"/>
      <c r="C127" s="192" t="s">
        <v>916</v>
      </c>
      <c r="D127" s="192"/>
      <c r="E127" s="192"/>
      <c r="F127" s="213" t="s">
        <v>867</v>
      </c>
      <c r="G127" s="192"/>
      <c r="H127" s="192" t="s">
        <v>917</v>
      </c>
      <c r="I127" s="192" t="s">
        <v>869</v>
      </c>
      <c r="J127" s="192" t="s">
        <v>918</v>
      </c>
      <c r="K127" s="236"/>
    </row>
    <row r="128" spans="2:11" customFormat="1" ht="15" customHeight="1">
      <c r="B128" s="233"/>
      <c r="C128" s="192" t="s">
        <v>815</v>
      </c>
      <c r="D128" s="192"/>
      <c r="E128" s="192"/>
      <c r="F128" s="213" t="s">
        <v>867</v>
      </c>
      <c r="G128" s="192"/>
      <c r="H128" s="192" t="s">
        <v>919</v>
      </c>
      <c r="I128" s="192" t="s">
        <v>869</v>
      </c>
      <c r="J128" s="192" t="s">
        <v>918</v>
      </c>
      <c r="K128" s="236"/>
    </row>
    <row r="129" spans="2:11" customFormat="1" ht="15" customHeight="1">
      <c r="B129" s="233"/>
      <c r="C129" s="192" t="s">
        <v>878</v>
      </c>
      <c r="D129" s="192"/>
      <c r="E129" s="192"/>
      <c r="F129" s="213" t="s">
        <v>873</v>
      </c>
      <c r="G129" s="192"/>
      <c r="H129" s="192" t="s">
        <v>879</v>
      </c>
      <c r="I129" s="192" t="s">
        <v>869</v>
      </c>
      <c r="J129" s="192">
        <v>15</v>
      </c>
      <c r="K129" s="236"/>
    </row>
    <row r="130" spans="2:11" customFormat="1" ht="15" customHeight="1">
      <c r="B130" s="233"/>
      <c r="C130" s="192" t="s">
        <v>880</v>
      </c>
      <c r="D130" s="192"/>
      <c r="E130" s="192"/>
      <c r="F130" s="213" t="s">
        <v>873</v>
      </c>
      <c r="G130" s="192"/>
      <c r="H130" s="192" t="s">
        <v>881</v>
      </c>
      <c r="I130" s="192" t="s">
        <v>869</v>
      </c>
      <c r="J130" s="192">
        <v>15</v>
      </c>
      <c r="K130" s="236"/>
    </row>
    <row r="131" spans="2:11" customFormat="1" ht="15" customHeight="1">
      <c r="B131" s="233"/>
      <c r="C131" s="192" t="s">
        <v>882</v>
      </c>
      <c r="D131" s="192"/>
      <c r="E131" s="192"/>
      <c r="F131" s="213" t="s">
        <v>873</v>
      </c>
      <c r="G131" s="192"/>
      <c r="H131" s="192" t="s">
        <v>883</v>
      </c>
      <c r="I131" s="192" t="s">
        <v>869</v>
      </c>
      <c r="J131" s="192">
        <v>20</v>
      </c>
      <c r="K131" s="236"/>
    </row>
    <row r="132" spans="2:11" customFormat="1" ht="15" customHeight="1">
      <c r="B132" s="233"/>
      <c r="C132" s="192" t="s">
        <v>884</v>
      </c>
      <c r="D132" s="192"/>
      <c r="E132" s="192"/>
      <c r="F132" s="213" t="s">
        <v>873</v>
      </c>
      <c r="G132" s="192"/>
      <c r="H132" s="192" t="s">
        <v>885</v>
      </c>
      <c r="I132" s="192" t="s">
        <v>869</v>
      </c>
      <c r="J132" s="192">
        <v>20</v>
      </c>
      <c r="K132" s="236"/>
    </row>
    <row r="133" spans="2:11" customFormat="1" ht="15" customHeight="1">
      <c r="B133" s="233"/>
      <c r="C133" s="192" t="s">
        <v>872</v>
      </c>
      <c r="D133" s="192"/>
      <c r="E133" s="192"/>
      <c r="F133" s="213" t="s">
        <v>873</v>
      </c>
      <c r="G133" s="192"/>
      <c r="H133" s="192" t="s">
        <v>907</v>
      </c>
      <c r="I133" s="192" t="s">
        <v>869</v>
      </c>
      <c r="J133" s="192">
        <v>50</v>
      </c>
      <c r="K133" s="236"/>
    </row>
    <row r="134" spans="2:11" customFormat="1" ht="15" customHeight="1">
      <c r="B134" s="233"/>
      <c r="C134" s="192" t="s">
        <v>886</v>
      </c>
      <c r="D134" s="192"/>
      <c r="E134" s="192"/>
      <c r="F134" s="213" t="s">
        <v>873</v>
      </c>
      <c r="G134" s="192"/>
      <c r="H134" s="192" t="s">
        <v>907</v>
      </c>
      <c r="I134" s="192" t="s">
        <v>869</v>
      </c>
      <c r="J134" s="192">
        <v>50</v>
      </c>
      <c r="K134" s="236"/>
    </row>
    <row r="135" spans="2:11" customFormat="1" ht="15" customHeight="1">
      <c r="B135" s="233"/>
      <c r="C135" s="192" t="s">
        <v>892</v>
      </c>
      <c r="D135" s="192"/>
      <c r="E135" s="192"/>
      <c r="F135" s="213" t="s">
        <v>873</v>
      </c>
      <c r="G135" s="192"/>
      <c r="H135" s="192" t="s">
        <v>907</v>
      </c>
      <c r="I135" s="192" t="s">
        <v>869</v>
      </c>
      <c r="J135" s="192">
        <v>50</v>
      </c>
      <c r="K135" s="236"/>
    </row>
    <row r="136" spans="2:11" customFormat="1" ht="15" customHeight="1">
      <c r="B136" s="233"/>
      <c r="C136" s="192" t="s">
        <v>894</v>
      </c>
      <c r="D136" s="192"/>
      <c r="E136" s="192"/>
      <c r="F136" s="213" t="s">
        <v>873</v>
      </c>
      <c r="G136" s="192"/>
      <c r="H136" s="192" t="s">
        <v>907</v>
      </c>
      <c r="I136" s="192" t="s">
        <v>869</v>
      </c>
      <c r="J136" s="192">
        <v>50</v>
      </c>
      <c r="K136" s="236"/>
    </row>
    <row r="137" spans="2:11" customFormat="1" ht="15" customHeight="1">
      <c r="B137" s="233"/>
      <c r="C137" s="192" t="s">
        <v>895</v>
      </c>
      <c r="D137" s="192"/>
      <c r="E137" s="192"/>
      <c r="F137" s="213" t="s">
        <v>873</v>
      </c>
      <c r="G137" s="192"/>
      <c r="H137" s="192" t="s">
        <v>920</v>
      </c>
      <c r="I137" s="192" t="s">
        <v>869</v>
      </c>
      <c r="J137" s="192">
        <v>255</v>
      </c>
      <c r="K137" s="236"/>
    </row>
    <row r="138" spans="2:11" customFormat="1" ht="15" customHeight="1">
      <c r="B138" s="233"/>
      <c r="C138" s="192" t="s">
        <v>897</v>
      </c>
      <c r="D138" s="192"/>
      <c r="E138" s="192"/>
      <c r="F138" s="213" t="s">
        <v>867</v>
      </c>
      <c r="G138" s="192"/>
      <c r="H138" s="192" t="s">
        <v>921</v>
      </c>
      <c r="I138" s="192" t="s">
        <v>899</v>
      </c>
      <c r="J138" s="192"/>
      <c r="K138" s="236"/>
    </row>
    <row r="139" spans="2:11" customFormat="1" ht="15" customHeight="1">
      <c r="B139" s="233"/>
      <c r="C139" s="192" t="s">
        <v>900</v>
      </c>
      <c r="D139" s="192"/>
      <c r="E139" s="192"/>
      <c r="F139" s="213" t="s">
        <v>867</v>
      </c>
      <c r="G139" s="192"/>
      <c r="H139" s="192" t="s">
        <v>922</v>
      </c>
      <c r="I139" s="192" t="s">
        <v>902</v>
      </c>
      <c r="J139" s="192"/>
      <c r="K139" s="236"/>
    </row>
    <row r="140" spans="2:11" customFormat="1" ht="15" customHeight="1">
      <c r="B140" s="233"/>
      <c r="C140" s="192" t="s">
        <v>903</v>
      </c>
      <c r="D140" s="192"/>
      <c r="E140" s="192"/>
      <c r="F140" s="213" t="s">
        <v>867</v>
      </c>
      <c r="G140" s="192"/>
      <c r="H140" s="192" t="s">
        <v>903</v>
      </c>
      <c r="I140" s="192" t="s">
        <v>902</v>
      </c>
      <c r="J140" s="192"/>
      <c r="K140" s="236"/>
    </row>
    <row r="141" spans="2:11" customFormat="1" ht="15" customHeight="1">
      <c r="B141" s="233"/>
      <c r="C141" s="192" t="s">
        <v>45</v>
      </c>
      <c r="D141" s="192"/>
      <c r="E141" s="192"/>
      <c r="F141" s="213" t="s">
        <v>867</v>
      </c>
      <c r="G141" s="192"/>
      <c r="H141" s="192" t="s">
        <v>923</v>
      </c>
      <c r="I141" s="192" t="s">
        <v>902</v>
      </c>
      <c r="J141" s="192"/>
      <c r="K141" s="236"/>
    </row>
    <row r="142" spans="2:11" customFormat="1" ht="15" customHeight="1">
      <c r="B142" s="233"/>
      <c r="C142" s="192" t="s">
        <v>924</v>
      </c>
      <c r="D142" s="192"/>
      <c r="E142" s="192"/>
      <c r="F142" s="213" t="s">
        <v>867</v>
      </c>
      <c r="G142" s="192"/>
      <c r="H142" s="192" t="s">
        <v>925</v>
      </c>
      <c r="I142" s="192" t="s">
        <v>902</v>
      </c>
      <c r="J142" s="192"/>
      <c r="K142" s="236"/>
    </row>
    <row r="143" spans="2:11" customFormat="1" ht="15" customHeight="1">
      <c r="B143" s="237"/>
      <c r="C143" s="238"/>
      <c r="D143" s="238"/>
      <c r="E143" s="238"/>
      <c r="F143" s="238"/>
      <c r="G143" s="238"/>
      <c r="H143" s="238"/>
      <c r="I143" s="238"/>
      <c r="J143" s="238"/>
      <c r="K143" s="239"/>
    </row>
    <row r="144" spans="2:11" customFormat="1" ht="18.75" customHeight="1">
      <c r="B144" s="224"/>
      <c r="C144" s="224"/>
      <c r="D144" s="224"/>
      <c r="E144" s="224"/>
      <c r="F144" s="225"/>
      <c r="G144" s="224"/>
      <c r="H144" s="224"/>
      <c r="I144" s="224"/>
      <c r="J144" s="224"/>
      <c r="K144" s="224"/>
    </row>
    <row r="145" spans="2:11" customFormat="1" ht="18.75" customHeight="1">
      <c r="B145" s="199"/>
      <c r="C145" s="199"/>
      <c r="D145" s="199"/>
      <c r="E145" s="199"/>
      <c r="F145" s="199"/>
      <c r="G145" s="199"/>
      <c r="H145" s="199"/>
      <c r="I145" s="199"/>
      <c r="J145" s="199"/>
      <c r="K145" s="199"/>
    </row>
    <row r="146" spans="2:11" customFormat="1" ht="7.5" customHeight="1">
      <c r="B146" s="200"/>
      <c r="C146" s="201"/>
      <c r="D146" s="201"/>
      <c r="E146" s="201"/>
      <c r="F146" s="201"/>
      <c r="G146" s="201"/>
      <c r="H146" s="201"/>
      <c r="I146" s="201"/>
      <c r="J146" s="201"/>
      <c r="K146" s="202"/>
    </row>
    <row r="147" spans="2:11" customFormat="1" ht="45" customHeight="1">
      <c r="B147" s="203"/>
      <c r="C147" s="311" t="s">
        <v>926</v>
      </c>
      <c r="D147" s="311"/>
      <c r="E147" s="311"/>
      <c r="F147" s="311"/>
      <c r="G147" s="311"/>
      <c r="H147" s="311"/>
      <c r="I147" s="311"/>
      <c r="J147" s="311"/>
      <c r="K147" s="204"/>
    </row>
    <row r="148" spans="2:11" customFormat="1" ht="17.25" customHeight="1">
      <c r="B148" s="203"/>
      <c r="C148" s="205" t="s">
        <v>861</v>
      </c>
      <c r="D148" s="205"/>
      <c r="E148" s="205"/>
      <c r="F148" s="205" t="s">
        <v>862</v>
      </c>
      <c r="G148" s="206"/>
      <c r="H148" s="205" t="s">
        <v>61</v>
      </c>
      <c r="I148" s="205" t="s">
        <v>64</v>
      </c>
      <c r="J148" s="205" t="s">
        <v>863</v>
      </c>
      <c r="K148" s="204"/>
    </row>
    <row r="149" spans="2:11" customFormat="1" ht="17.25" customHeight="1">
      <c r="B149" s="203"/>
      <c r="C149" s="207" t="s">
        <v>864</v>
      </c>
      <c r="D149" s="207"/>
      <c r="E149" s="207"/>
      <c r="F149" s="208" t="s">
        <v>865</v>
      </c>
      <c r="G149" s="209"/>
      <c r="H149" s="207"/>
      <c r="I149" s="207"/>
      <c r="J149" s="207" t="s">
        <v>866</v>
      </c>
      <c r="K149" s="204"/>
    </row>
    <row r="150" spans="2:11" customFormat="1" ht="5.25" customHeight="1">
      <c r="B150" s="215"/>
      <c r="C150" s="210"/>
      <c r="D150" s="210"/>
      <c r="E150" s="210"/>
      <c r="F150" s="210"/>
      <c r="G150" s="211"/>
      <c r="H150" s="210"/>
      <c r="I150" s="210"/>
      <c r="J150" s="210"/>
      <c r="K150" s="236"/>
    </row>
    <row r="151" spans="2:11" customFormat="1" ht="15" customHeight="1">
      <c r="B151" s="215"/>
      <c r="C151" s="240" t="s">
        <v>870</v>
      </c>
      <c r="D151" s="192"/>
      <c r="E151" s="192"/>
      <c r="F151" s="241" t="s">
        <v>867</v>
      </c>
      <c r="G151" s="192"/>
      <c r="H151" s="240" t="s">
        <v>907</v>
      </c>
      <c r="I151" s="240" t="s">
        <v>869</v>
      </c>
      <c r="J151" s="240">
        <v>120</v>
      </c>
      <c r="K151" s="236"/>
    </row>
    <row r="152" spans="2:11" customFormat="1" ht="15" customHeight="1">
      <c r="B152" s="215"/>
      <c r="C152" s="240" t="s">
        <v>916</v>
      </c>
      <c r="D152" s="192"/>
      <c r="E152" s="192"/>
      <c r="F152" s="241" t="s">
        <v>867</v>
      </c>
      <c r="G152" s="192"/>
      <c r="H152" s="240" t="s">
        <v>927</v>
      </c>
      <c r="I152" s="240" t="s">
        <v>869</v>
      </c>
      <c r="J152" s="240" t="s">
        <v>918</v>
      </c>
      <c r="K152" s="236"/>
    </row>
    <row r="153" spans="2:11" customFormat="1" ht="15" customHeight="1">
      <c r="B153" s="215"/>
      <c r="C153" s="240" t="s">
        <v>815</v>
      </c>
      <c r="D153" s="192"/>
      <c r="E153" s="192"/>
      <c r="F153" s="241" t="s">
        <v>867</v>
      </c>
      <c r="G153" s="192"/>
      <c r="H153" s="240" t="s">
        <v>928</v>
      </c>
      <c r="I153" s="240" t="s">
        <v>869</v>
      </c>
      <c r="J153" s="240" t="s">
        <v>918</v>
      </c>
      <c r="K153" s="236"/>
    </row>
    <row r="154" spans="2:11" customFormat="1" ht="15" customHeight="1">
      <c r="B154" s="215"/>
      <c r="C154" s="240" t="s">
        <v>872</v>
      </c>
      <c r="D154" s="192"/>
      <c r="E154" s="192"/>
      <c r="F154" s="241" t="s">
        <v>873</v>
      </c>
      <c r="G154" s="192"/>
      <c r="H154" s="240" t="s">
        <v>907</v>
      </c>
      <c r="I154" s="240" t="s">
        <v>869</v>
      </c>
      <c r="J154" s="240">
        <v>50</v>
      </c>
      <c r="K154" s="236"/>
    </row>
    <row r="155" spans="2:11" customFormat="1" ht="15" customHeight="1">
      <c r="B155" s="215"/>
      <c r="C155" s="240" t="s">
        <v>875</v>
      </c>
      <c r="D155" s="192"/>
      <c r="E155" s="192"/>
      <c r="F155" s="241" t="s">
        <v>867</v>
      </c>
      <c r="G155" s="192"/>
      <c r="H155" s="240" t="s">
        <v>907</v>
      </c>
      <c r="I155" s="240" t="s">
        <v>877</v>
      </c>
      <c r="J155" s="240"/>
      <c r="K155" s="236"/>
    </row>
    <row r="156" spans="2:11" customFormat="1" ht="15" customHeight="1">
      <c r="B156" s="215"/>
      <c r="C156" s="240" t="s">
        <v>886</v>
      </c>
      <c r="D156" s="192"/>
      <c r="E156" s="192"/>
      <c r="F156" s="241" t="s">
        <v>873</v>
      </c>
      <c r="G156" s="192"/>
      <c r="H156" s="240" t="s">
        <v>907</v>
      </c>
      <c r="I156" s="240" t="s">
        <v>869</v>
      </c>
      <c r="J156" s="240">
        <v>50</v>
      </c>
      <c r="K156" s="236"/>
    </row>
    <row r="157" spans="2:11" customFormat="1" ht="15" customHeight="1">
      <c r="B157" s="215"/>
      <c r="C157" s="240" t="s">
        <v>894</v>
      </c>
      <c r="D157" s="192"/>
      <c r="E157" s="192"/>
      <c r="F157" s="241" t="s">
        <v>873</v>
      </c>
      <c r="G157" s="192"/>
      <c r="H157" s="240" t="s">
        <v>907</v>
      </c>
      <c r="I157" s="240" t="s">
        <v>869</v>
      </c>
      <c r="J157" s="240">
        <v>50</v>
      </c>
      <c r="K157" s="236"/>
    </row>
    <row r="158" spans="2:11" customFormat="1" ht="15" customHeight="1">
      <c r="B158" s="215"/>
      <c r="C158" s="240" t="s">
        <v>892</v>
      </c>
      <c r="D158" s="192"/>
      <c r="E158" s="192"/>
      <c r="F158" s="241" t="s">
        <v>873</v>
      </c>
      <c r="G158" s="192"/>
      <c r="H158" s="240" t="s">
        <v>907</v>
      </c>
      <c r="I158" s="240" t="s">
        <v>869</v>
      </c>
      <c r="J158" s="240">
        <v>50</v>
      </c>
      <c r="K158" s="236"/>
    </row>
    <row r="159" spans="2:11" customFormat="1" ht="15" customHeight="1">
      <c r="B159" s="215"/>
      <c r="C159" s="240" t="s">
        <v>109</v>
      </c>
      <c r="D159" s="192"/>
      <c r="E159" s="192"/>
      <c r="F159" s="241" t="s">
        <v>867</v>
      </c>
      <c r="G159" s="192"/>
      <c r="H159" s="240" t="s">
        <v>929</v>
      </c>
      <c r="I159" s="240" t="s">
        <v>869</v>
      </c>
      <c r="J159" s="240" t="s">
        <v>930</v>
      </c>
      <c r="K159" s="236"/>
    </row>
    <row r="160" spans="2:11" customFormat="1" ht="15" customHeight="1">
      <c r="B160" s="215"/>
      <c r="C160" s="240" t="s">
        <v>931</v>
      </c>
      <c r="D160" s="192"/>
      <c r="E160" s="192"/>
      <c r="F160" s="241" t="s">
        <v>867</v>
      </c>
      <c r="G160" s="192"/>
      <c r="H160" s="240" t="s">
        <v>932</v>
      </c>
      <c r="I160" s="240" t="s">
        <v>902</v>
      </c>
      <c r="J160" s="240"/>
      <c r="K160" s="236"/>
    </row>
    <row r="161" spans="2:11" customFormat="1" ht="15" customHeight="1">
      <c r="B161" s="242"/>
      <c r="C161" s="222"/>
      <c r="D161" s="222"/>
      <c r="E161" s="222"/>
      <c r="F161" s="222"/>
      <c r="G161" s="222"/>
      <c r="H161" s="222"/>
      <c r="I161" s="222"/>
      <c r="J161" s="222"/>
      <c r="K161" s="243"/>
    </row>
    <row r="162" spans="2:11" customFormat="1" ht="18.75" customHeight="1">
      <c r="B162" s="224"/>
      <c r="C162" s="234"/>
      <c r="D162" s="234"/>
      <c r="E162" s="234"/>
      <c r="F162" s="244"/>
      <c r="G162" s="234"/>
      <c r="H162" s="234"/>
      <c r="I162" s="234"/>
      <c r="J162" s="234"/>
      <c r="K162" s="224"/>
    </row>
    <row r="163" spans="2:11" customFormat="1" ht="18.75" customHeight="1">
      <c r="B163" s="199"/>
      <c r="C163" s="199"/>
      <c r="D163" s="199"/>
      <c r="E163" s="199"/>
      <c r="F163" s="199"/>
      <c r="G163" s="199"/>
      <c r="H163" s="199"/>
      <c r="I163" s="199"/>
      <c r="J163" s="199"/>
      <c r="K163" s="199"/>
    </row>
    <row r="164" spans="2:11" customFormat="1" ht="7.5" customHeight="1">
      <c r="B164" s="181"/>
      <c r="C164" s="182"/>
      <c r="D164" s="182"/>
      <c r="E164" s="182"/>
      <c r="F164" s="182"/>
      <c r="G164" s="182"/>
      <c r="H164" s="182"/>
      <c r="I164" s="182"/>
      <c r="J164" s="182"/>
      <c r="K164" s="183"/>
    </row>
    <row r="165" spans="2:11" customFormat="1" ht="45" customHeight="1">
      <c r="B165" s="184"/>
      <c r="C165" s="309" t="s">
        <v>933</v>
      </c>
      <c r="D165" s="309"/>
      <c r="E165" s="309"/>
      <c r="F165" s="309"/>
      <c r="G165" s="309"/>
      <c r="H165" s="309"/>
      <c r="I165" s="309"/>
      <c r="J165" s="309"/>
      <c r="K165" s="185"/>
    </row>
    <row r="166" spans="2:11" customFormat="1" ht="17.25" customHeight="1">
      <c r="B166" s="184"/>
      <c r="C166" s="205" t="s">
        <v>861</v>
      </c>
      <c r="D166" s="205"/>
      <c r="E166" s="205"/>
      <c r="F166" s="205" t="s">
        <v>862</v>
      </c>
      <c r="G166" s="245"/>
      <c r="H166" s="246" t="s">
        <v>61</v>
      </c>
      <c r="I166" s="246" t="s">
        <v>64</v>
      </c>
      <c r="J166" s="205" t="s">
        <v>863</v>
      </c>
      <c r="K166" s="185"/>
    </row>
    <row r="167" spans="2:11" customFormat="1" ht="17.25" customHeight="1">
      <c r="B167" s="186"/>
      <c r="C167" s="207" t="s">
        <v>864</v>
      </c>
      <c r="D167" s="207"/>
      <c r="E167" s="207"/>
      <c r="F167" s="208" t="s">
        <v>865</v>
      </c>
      <c r="G167" s="247"/>
      <c r="H167" s="248"/>
      <c r="I167" s="248"/>
      <c r="J167" s="207" t="s">
        <v>866</v>
      </c>
      <c r="K167" s="187"/>
    </row>
    <row r="168" spans="2:11" customFormat="1" ht="5.25" customHeight="1">
      <c r="B168" s="215"/>
      <c r="C168" s="210"/>
      <c r="D168" s="210"/>
      <c r="E168" s="210"/>
      <c r="F168" s="210"/>
      <c r="G168" s="211"/>
      <c r="H168" s="210"/>
      <c r="I168" s="210"/>
      <c r="J168" s="210"/>
      <c r="K168" s="236"/>
    </row>
    <row r="169" spans="2:11" customFormat="1" ht="15" customHeight="1">
      <c r="B169" s="215"/>
      <c r="C169" s="192" t="s">
        <v>870</v>
      </c>
      <c r="D169" s="192"/>
      <c r="E169" s="192"/>
      <c r="F169" s="213" t="s">
        <v>867</v>
      </c>
      <c r="G169" s="192"/>
      <c r="H169" s="192" t="s">
        <v>907</v>
      </c>
      <c r="I169" s="192" t="s">
        <v>869</v>
      </c>
      <c r="J169" s="192">
        <v>120</v>
      </c>
      <c r="K169" s="236"/>
    </row>
    <row r="170" spans="2:11" customFormat="1" ht="15" customHeight="1">
      <c r="B170" s="215"/>
      <c r="C170" s="192" t="s">
        <v>916</v>
      </c>
      <c r="D170" s="192"/>
      <c r="E170" s="192"/>
      <c r="F170" s="213" t="s">
        <v>867</v>
      </c>
      <c r="G170" s="192"/>
      <c r="H170" s="192" t="s">
        <v>917</v>
      </c>
      <c r="I170" s="192" t="s">
        <v>869</v>
      </c>
      <c r="J170" s="192" t="s">
        <v>918</v>
      </c>
      <c r="K170" s="236"/>
    </row>
    <row r="171" spans="2:11" customFormat="1" ht="15" customHeight="1">
      <c r="B171" s="215"/>
      <c r="C171" s="192" t="s">
        <v>815</v>
      </c>
      <c r="D171" s="192"/>
      <c r="E171" s="192"/>
      <c r="F171" s="213" t="s">
        <v>867</v>
      </c>
      <c r="G171" s="192"/>
      <c r="H171" s="192" t="s">
        <v>934</v>
      </c>
      <c r="I171" s="192" t="s">
        <v>869</v>
      </c>
      <c r="J171" s="192" t="s">
        <v>918</v>
      </c>
      <c r="K171" s="236"/>
    </row>
    <row r="172" spans="2:11" customFormat="1" ht="15" customHeight="1">
      <c r="B172" s="215"/>
      <c r="C172" s="192" t="s">
        <v>872</v>
      </c>
      <c r="D172" s="192"/>
      <c r="E172" s="192"/>
      <c r="F172" s="213" t="s">
        <v>873</v>
      </c>
      <c r="G172" s="192"/>
      <c r="H172" s="192" t="s">
        <v>934</v>
      </c>
      <c r="I172" s="192" t="s">
        <v>869</v>
      </c>
      <c r="J172" s="192">
        <v>50</v>
      </c>
      <c r="K172" s="236"/>
    </row>
    <row r="173" spans="2:11" customFormat="1" ht="15" customHeight="1">
      <c r="B173" s="215"/>
      <c r="C173" s="192" t="s">
        <v>875</v>
      </c>
      <c r="D173" s="192"/>
      <c r="E173" s="192"/>
      <c r="F173" s="213" t="s">
        <v>867</v>
      </c>
      <c r="G173" s="192"/>
      <c r="H173" s="192" t="s">
        <v>934</v>
      </c>
      <c r="I173" s="192" t="s">
        <v>877</v>
      </c>
      <c r="J173" s="192"/>
      <c r="K173" s="236"/>
    </row>
    <row r="174" spans="2:11" customFormat="1" ht="15" customHeight="1">
      <c r="B174" s="215"/>
      <c r="C174" s="192" t="s">
        <v>886</v>
      </c>
      <c r="D174" s="192"/>
      <c r="E174" s="192"/>
      <c r="F174" s="213" t="s">
        <v>873</v>
      </c>
      <c r="G174" s="192"/>
      <c r="H174" s="192" t="s">
        <v>934</v>
      </c>
      <c r="I174" s="192" t="s">
        <v>869</v>
      </c>
      <c r="J174" s="192">
        <v>50</v>
      </c>
      <c r="K174" s="236"/>
    </row>
    <row r="175" spans="2:11" customFormat="1" ht="15" customHeight="1">
      <c r="B175" s="215"/>
      <c r="C175" s="192" t="s">
        <v>894</v>
      </c>
      <c r="D175" s="192"/>
      <c r="E175" s="192"/>
      <c r="F175" s="213" t="s">
        <v>873</v>
      </c>
      <c r="G175" s="192"/>
      <c r="H175" s="192" t="s">
        <v>934</v>
      </c>
      <c r="I175" s="192" t="s">
        <v>869</v>
      </c>
      <c r="J175" s="192">
        <v>50</v>
      </c>
      <c r="K175" s="236"/>
    </row>
    <row r="176" spans="2:11" customFormat="1" ht="15" customHeight="1">
      <c r="B176" s="215"/>
      <c r="C176" s="192" t="s">
        <v>892</v>
      </c>
      <c r="D176" s="192"/>
      <c r="E176" s="192"/>
      <c r="F176" s="213" t="s">
        <v>873</v>
      </c>
      <c r="G176" s="192"/>
      <c r="H176" s="192" t="s">
        <v>934</v>
      </c>
      <c r="I176" s="192" t="s">
        <v>869</v>
      </c>
      <c r="J176" s="192">
        <v>50</v>
      </c>
      <c r="K176" s="236"/>
    </row>
    <row r="177" spans="2:11" customFormat="1" ht="15" customHeight="1">
      <c r="B177" s="215"/>
      <c r="C177" s="192" t="s">
        <v>122</v>
      </c>
      <c r="D177" s="192"/>
      <c r="E177" s="192"/>
      <c r="F177" s="213" t="s">
        <v>867</v>
      </c>
      <c r="G177" s="192"/>
      <c r="H177" s="192" t="s">
        <v>935</v>
      </c>
      <c r="I177" s="192" t="s">
        <v>936</v>
      </c>
      <c r="J177" s="192"/>
      <c r="K177" s="236"/>
    </row>
    <row r="178" spans="2:11" customFormat="1" ht="15" customHeight="1">
      <c r="B178" s="215"/>
      <c r="C178" s="192" t="s">
        <v>64</v>
      </c>
      <c r="D178" s="192"/>
      <c r="E178" s="192"/>
      <c r="F178" s="213" t="s">
        <v>867</v>
      </c>
      <c r="G178" s="192"/>
      <c r="H178" s="192" t="s">
        <v>937</v>
      </c>
      <c r="I178" s="192" t="s">
        <v>938</v>
      </c>
      <c r="J178" s="192">
        <v>1</v>
      </c>
      <c r="K178" s="236"/>
    </row>
    <row r="179" spans="2:11" customFormat="1" ht="15" customHeight="1">
      <c r="B179" s="215"/>
      <c r="C179" s="192" t="s">
        <v>60</v>
      </c>
      <c r="D179" s="192"/>
      <c r="E179" s="192"/>
      <c r="F179" s="213" t="s">
        <v>867</v>
      </c>
      <c r="G179" s="192"/>
      <c r="H179" s="192" t="s">
        <v>939</v>
      </c>
      <c r="I179" s="192" t="s">
        <v>869</v>
      </c>
      <c r="J179" s="192">
        <v>20</v>
      </c>
      <c r="K179" s="236"/>
    </row>
    <row r="180" spans="2:11" customFormat="1" ht="15" customHeight="1">
      <c r="B180" s="215"/>
      <c r="C180" s="192" t="s">
        <v>61</v>
      </c>
      <c r="D180" s="192"/>
      <c r="E180" s="192"/>
      <c r="F180" s="213" t="s">
        <v>867</v>
      </c>
      <c r="G180" s="192"/>
      <c r="H180" s="192" t="s">
        <v>940</v>
      </c>
      <c r="I180" s="192" t="s">
        <v>869</v>
      </c>
      <c r="J180" s="192">
        <v>255</v>
      </c>
      <c r="K180" s="236"/>
    </row>
    <row r="181" spans="2:11" customFormat="1" ht="15" customHeight="1">
      <c r="B181" s="215"/>
      <c r="C181" s="192" t="s">
        <v>123</v>
      </c>
      <c r="D181" s="192"/>
      <c r="E181" s="192"/>
      <c r="F181" s="213" t="s">
        <v>867</v>
      </c>
      <c r="G181" s="192"/>
      <c r="H181" s="192" t="s">
        <v>831</v>
      </c>
      <c r="I181" s="192" t="s">
        <v>869</v>
      </c>
      <c r="J181" s="192">
        <v>10</v>
      </c>
      <c r="K181" s="236"/>
    </row>
    <row r="182" spans="2:11" customFormat="1" ht="15" customHeight="1">
      <c r="B182" s="215"/>
      <c r="C182" s="192" t="s">
        <v>124</v>
      </c>
      <c r="D182" s="192"/>
      <c r="E182" s="192"/>
      <c r="F182" s="213" t="s">
        <v>867</v>
      </c>
      <c r="G182" s="192"/>
      <c r="H182" s="192" t="s">
        <v>941</v>
      </c>
      <c r="I182" s="192" t="s">
        <v>902</v>
      </c>
      <c r="J182" s="192"/>
      <c r="K182" s="236"/>
    </row>
    <row r="183" spans="2:11" customFormat="1" ht="15" customHeight="1">
      <c r="B183" s="215"/>
      <c r="C183" s="192" t="s">
        <v>942</v>
      </c>
      <c r="D183" s="192"/>
      <c r="E183" s="192"/>
      <c r="F183" s="213" t="s">
        <v>867</v>
      </c>
      <c r="G183" s="192"/>
      <c r="H183" s="192" t="s">
        <v>943</v>
      </c>
      <c r="I183" s="192" t="s">
        <v>902</v>
      </c>
      <c r="J183" s="192"/>
      <c r="K183" s="236"/>
    </row>
    <row r="184" spans="2:11" customFormat="1" ht="15" customHeight="1">
      <c r="B184" s="215"/>
      <c r="C184" s="192" t="s">
        <v>931</v>
      </c>
      <c r="D184" s="192"/>
      <c r="E184" s="192"/>
      <c r="F184" s="213" t="s">
        <v>867</v>
      </c>
      <c r="G184" s="192"/>
      <c r="H184" s="192" t="s">
        <v>944</v>
      </c>
      <c r="I184" s="192" t="s">
        <v>902</v>
      </c>
      <c r="J184" s="192"/>
      <c r="K184" s="236"/>
    </row>
    <row r="185" spans="2:11" customFormat="1" ht="15" customHeight="1">
      <c r="B185" s="215"/>
      <c r="C185" s="192" t="s">
        <v>126</v>
      </c>
      <c r="D185" s="192"/>
      <c r="E185" s="192"/>
      <c r="F185" s="213" t="s">
        <v>873</v>
      </c>
      <c r="G185" s="192"/>
      <c r="H185" s="192" t="s">
        <v>945</v>
      </c>
      <c r="I185" s="192" t="s">
        <v>869</v>
      </c>
      <c r="J185" s="192">
        <v>50</v>
      </c>
      <c r="K185" s="236"/>
    </row>
    <row r="186" spans="2:11" customFormat="1" ht="15" customHeight="1">
      <c r="B186" s="215"/>
      <c r="C186" s="192" t="s">
        <v>946</v>
      </c>
      <c r="D186" s="192"/>
      <c r="E186" s="192"/>
      <c r="F186" s="213" t="s">
        <v>873</v>
      </c>
      <c r="G186" s="192"/>
      <c r="H186" s="192" t="s">
        <v>947</v>
      </c>
      <c r="I186" s="192" t="s">
        <v>948</v>
      </c>
      <c r="J186" s="192"/>
      <c r="K186" s="236"/>
    </row>
    <row r="187" spans="2:11" customFormat="1" ht="15" customHeight="1">
      <c r="B187" s="215"/>
      <c r="C187" s="192" t="s">
        <v>949</v>
      </c>
      <c r="D187" s="192"/>
      <c r="E187" s="192"/>
      <c r="F187" s="213" t="s">
        <v>873</v>
      </c>
      <c r="G187" s="192"/>
      <c r="H187" s="192" t="s">
        <v>950</v>
      </c>
      <c r="I187" s="192" t="s">
        <v>948</v>
      </c>
      <c r="J187" s="192"/>
      <c r="K187" s="236"/>
    </row>
    <row r="188" spans="2:11" customFormat="1" ht="15" customHeight="1">
      <c r="B188" s="215"/>
      <c r="C188" s="192" t="s">
        <v>951</v>
      </c>
      <c r="D188" s="192"/>
      <c r="E188" s="192"/>
      <c r="F188" s="213" t="s">
        <v>873</v>
      </c>
      <c r="G188" s="192"/>
      <c r="H188" s="192" t="s">
        <v>952</v>
      </c>
      <c r="I188" s="192" t="s">
        <v>948</v>
      </c>
      <c r="J188" s="192"/>
      <c r="K188" s="236"/>
    </row>
    <row r="189" spans="2:11" customFormat="1" ht="15" customHeight="1">
      <c r="B189" s="215"/>
      <c r="C189" s="249" t="s">
        <v>953</v>
      </c>
      <c r="D189" s="192"/>
      <c r="E189" s="192"/>
      <c r="F189" s="213" t="s">
        <v>873</v>
      </c>
      <c r="G189" s="192"/>
      <c r="H189" s="192" t="s">
        <v>954</v>
      </c>
      <c r="I189" s="192" t="s">
        <v>955</v>
      </c>
      <c r="J189" s="250" t="s">
        <v>956</v>
      </c>
      <c r="K189" s="236"/>
    </row>
    <row r="190" spans="2:11" customFormat="1" ht="15" customHeight="1">
      <c r="B190" s="251"/>
      <c r="C190" s="252" t="s">
        <v>957</v>
      </c>
      <c r="D190" s="253"/>
      <c r="E190" s="253"/>
      <c r="F190" s="254" t="s">
        <v>873</v>
      </c>
      <c r="G190" s="253"/>
      <c r="H190" s="253" t="s">
        <v>958</v>
      </c>
      <c r="I190" s="253" t="s">
        <v>955</v>
      </c>
      <c r="J190" s="255" t="s">
        <v>956</v>
      </c>
      <c r="K190" s="256"/>
    </row>
    <row r="191" spans="2:11" customFormat="1" ht="15" customHeight="1">
      <c r="B191" s="215"/>
      <c r="C191" s="249" t="s">
        <v>49</v>
      </c>
      <c r="D191" s="192"/>
      <c r="E191" s="192"/>
      <c r="F191" s="213" t="s">
        <v>867</v>
      </c>
      <c r="G191" s="192"/>
      <c r="H191" s="189" t="s">
        <v>959</v>
      </c>
      <c r="I191" s="192" t="s">
        <v>960</v>
      </c>
      <c r="J191" s="192"/>
      <c r="K191" s="236"/>
    </row>
    <row r="192" spans="2:11" customFormat="1" ht="15" customHeight="1">
      <c r="B192" s="215"/>
      <c r="C192" s="249" t="s">
        <v>961</v>
      </c>
      <c r="D192" s="192"/>
      <c r="E192" s="192"/>
      <c r="F192" s="213" t="s">
        <v>867</v>
      </c>
      <c r="G192" s="192"/>
      <c r="H192" s="192" t="s">
        <v>962</v>
      </c>
      <c r="I192" s="192" t="s">
        <v>902</v>
      </c>
      <c r="J192" s="192"/>
      <c r="K192" s="236"/>
    </row>
    <row r="193" spans="2:11" customFormat="1" ht="15" customHeight="1">
      <c r="B193" s="215"/>
      <c r="C193" s="249" t="s">
        <v>963</v>
      </c>
      <c r="D193" s="192"/>
      <c r="E193" s="192"/>
      <c r="F193" s="213" t="s">
        <v>867</v>
      </c>
      <c r="G193" s="192"/>
      <c r="H193" s="192" t="s">
        <v>964</v>
      </c>
      <c r="I193" s="192" t="s">
        <v>902</v>
      </c>
      <c r="J193" s="192"/>
      <c r="K193" s="236"/>
    </row>
    <row r="194" spans="2:11" customFormat="1" ht="15" customHeight="1">
      <c r="B194" s="215"/>
      <c r="C194" s="249" t="s">
        <v>965</v>
      </c>
      <c r="D194" s="192"/>
      <c r="E194" s="192"/>
      <c r="F194" s="213" t="s">
        <v>873</v>
      </c>
      <c r="G194" s="192"/>
      <c r="H194" s="192" t="s">
        <v>966</v>
      </c>
      <c r="I194" s="192" t="s">
        <v>902</v>
      </c>
      <c r="J194" s="192"/>
      <c r="K194" s="236"/>
    </row>
    <row r="195" spans="2:11" customFormat="1" ht="15" customHeight="1">
      <c r="B195" s="242"/>
      <c r="C195" s="257"/>
      <c r="D195" s="222"/>
      <c r="E195" s="222"/>
      <c r="F195" s="222"/>
      <c r="G195" s="222"/>
      <c r="H195" s="222"/>
      <c r="I195" s="222"/>
      <c r="J195" s="222"/>
      <c r="K195" s="243"/>
    </row>
    <row r="196" spans="2:11" customFormat="1" ht="18.75" customHeight="1">
      <c r="B196" s="224"/>
      <c r="C196" s="234"/>
      <c r="D196" s="234"/>
      <c r="E196" s="234"/>
      <c r="F196" s="244"/>
      <c r="G196" s="234"/>
      <c r="H196" s="234"/>
      <c r="I196" s="234"/>
      <c r="J196" s="234"/>
      <c r="K196" s="224"/>
    </row>
    <row r="197" spans="2:11" customFormat="1" ht="18.75" customHeight="1">
      <c r="B197" s="224"/>
      <c r="C197" s="234"/>
      <c r="D197" s="234"/>
      <c r="E197" s="234"/>
      <c r="F197" s="244"/>
      <c r="G197" s="234"/>
      <c r="H197" s="234"/>
      <c r="I197" s="234"/>
      <c r="J197" s="234"/>
      <c r="K197" s="224"/>
    </row>
    <row r="198" spans="2:11" customFormat="1" ht="18.75" customHeight="1">
      <c r="B198" s="199"/>
      <c r="C198" s="199"/>
      <c r="D198" s="199"/>
      <c r="E198" s="199"/>
      <c r="F198" s="199"/>
      <c r="G198" s="199"/>
      <c r="H198" s="199"/>
      <c r="I198" s="199"/>
      <c r="J198" s="199"/>
      <c r="K198" s="199"/>
    </row>
    <row r="199" spans="2:11" customFormat="1" ht="13.5">
      <c r="B199" s="181"/>
      <c r="C199" s="182"/>
      <c r="D199" s="182"/>
      <c r="E199" s="182"/>
      <c r="F199" s="182"/>
      <c r="G199" s="182"/>
      <c r="H199" s="182"/>
      <c r="I199" s="182"/>
      <c r="J199" s="182"/>
      <c r="K199" s="183"/>
    </row>
    <row r="200" spans="2:11" customFormat="1" ht="21">
      <c r="B200" s="184"/>
      <c r="C200" s="309" t="s">
        <v>967</v>
      </c>
      <c r="D200" s="309"/>
      <c r="E200" s="309"/>
      <c r="F200" s="309"/>
      <c r="G200" s="309"/>
      <c r="H200" s="309"/>
      <c r="I200" s="309"/>
      <c r="J200" s="309"/>
      <c r="K200" s="185"/>
    </row>
    <row r="201" spans="2:11" customFormat="1" ht="25.5" customHeight="1">
      <c r="B201" s="184"/>
      <c r="C201" s="258" t="s">
        <v>968</v>
      </c>
      <c r="D201" s="258"/>
      <c r="E201" s="258"/>
      <c r="F201" s="258" t="s">
        <v>969</v>
      </c>
      <c r="G201" s="259"/>
      <c r="H201" s="312" t="s">
        <v>970</v>
      </c>
      <c r="I201" s="312"/>
      <c r="J201" s="312"/>
      <c r="K201" s="185"/>
    </row>
    <row r="202" spans="2:11" customFormat="1" ht="5.25" customHeight="1">
      <c r="B202" s="215"/>
      <c r="C202" s="210"/>
      <c r="D202" s="210"/>
      <c r="E202" s="210"/>
      <c r="F202" s="210"/>
      <c r="G202" s="234"/>
      <c r="H202" s="210"/>
      <c r="I202" s="210"/>
      <c r="J202" s="210"/>
      <c r="K202" s="236"/>
    </row>
    <row r="203" spans="2:11" customFormat="1" ht="15" customHeight="1">
      <c r="B203" s="215"/>
      <c r="C203" s="192" t="s">
        <v>960</v>
      </c>
      <c r="D203" s="192"/>
      <c r="E203" s="192"/>
      <c r="F203" s="213" t="s">
        <v>50</v>
      </c>
      <c r="G203" s="192"/>
      <c r="H203" s="313" t="s">
        <v>971</v>
      </c>
      <c r="I203" s="313"/>
      <c r="J203" s="313"/>
      <c r="K203" s="236"/>
    </row>
    <row r="204" spans="2:11" customFormat="1" ht="15" customHeight="1">
      <c r="B204" s="215"/>
      <c r="C204" s="192"/>
      <c r="D204" s="192"/>
      <c r="E204" s="192"/>
      <c r="F204" s="213" t="s">
        <v>51</v>
      </c>
      <c r="G204" s="192"/>
      <c r="H204" s="313" t="s">
        <v>972</v>
      </c>
      <c r="I204" s="313"/>
      <c r="J204" s="313"/>
      <c r="K204" s="236"/>
    </row>
    <row r="205" spans="2:11" customFormat="1" ht="15" customHeight="1">
      <c r="B205" s="215"/>
      <c r="C205" s="192"/>
      <c r="D205" s="192"/>
      <c r="E205" s="192"/>
      <c r="F205" s="213" t="s">
        <v>54</v>
      </c>
      <c r="G205" s="192"/>
      <c r="H205" s="313" t="s">
        <v>973</v>
      </c>
      <c r="I205" s="313"/>
      <c r="J205" s="313"/>
      <c r="K205" s="236"/>
    </row>
    <row r="206" spans="2:11" customFormat="1" ht="15" customHeight="1">
      <c r="B206" s="215"/>
      <c r="C206" s="192"/>
      <c r="D206" s="192"/>
      <c r="E206" s="192"/>
      <c r="F206" s="213" t="s">
        <v>52</v>
      </c>
      <c r="G206" s="192"/>
      <c r="H206" s="313" t="s">
        <v>974</v>
      </c>
      <c r="I206" s="313"/>
      <c r="J206" s="313"/>
      <c r="K206" s="236"/>
    </row>
    <row r="207" spans="2:11" customFormat="1" ht="15" customHeight="1">
      <c r="B207" s="215"/>
      <c r="C207" s="192"/>
      <c r="D207" s="192"/>
      <c r="E207" s="192"/>
      <c r="F207" s="213" t="s">
        <v>53</v>
      </c>
      <c r="G207" s="192"/>
      <c r="H207" s="313" t="s">
        <v>975</v>
      </c>
      <c r="I207" s="313"/>
      <c r="J207" s="313"/>
      <c r="K207" s="236"/>
    </row>
    <row r="208" spans="2:11" customFormat="1" ht="15" customHeight="1">
      <c r="B208" s="215"/>
      <c r="C208" s="192"/>
      <c r="D208" s="192"/>
      <c r="E208" s="192"/>
      <c r="F208" s="213"/>
      <c r="G208" s="192"/>
      <c r="H208" s="192"/>
      <c r="I208" s="192"/>
      <c r="J208" s="192"/>
      <c r="K208" s="236"/>
    </row>
    <row r="209" spans="2:11" customFormat="1" ht="15" customHeight="1">
      <c r="B209" s="215"/>
      <c r="C209" s="192" t="s">
        <v>914</v>
      </c>
      <c r="D209" s="192"/>
      <c r="E209" s="192"/>
      <c r="F209" s="213" t="s">
        <v>86</v>
      </c>
      <c r="G209" s="192"/>
      <c r="H209" s="313" t="s">
        <v>976</v>
      </c>
      <c r="I209" s="313"/>
      <c r="J209" s="313"/>
      <c r="K209" s="236"/>
    </row>
    <row r="210" spans="2:11" customFormat="1" ht="15" customHeight="1">
      <c r="B210" s="215"/>
      <c r="C210" s="192"/>
      <c r="D210" s="192"/>
      <c r="E210" s="192"/>
      <c r="F210" s="213" t="s">
        <v>809</v>
      </c>
      <c r="G210" s="192"/>
      <c r="H210" s="313" t="s">
        <v>810</v>
      </c>
      <c r="I210" s="313"/>
      <c r="J210" s="313"/>
      <c r="K210" s="236"/>
    </row>
    <row r="211" spans="2:11" customFormat="1" ht="15" customHeight="1">
      <c r="B211" s="215"/>
      <c r="C211" s="192"/>
      <c r="D211" s="192"/>
      <c r="E211" s="192"/>
      <c r="F211" s="213" t="s">
        <v>807</v>
      </c>
      <c r="G211" s="192"/>
      <c r="H211" s="313" t="s">
        <v>977</v>
      </c>
      <c r="I211" s="313"/>
      <c r="J211" s="313"/>
      <c r="K211" s="236"/>
    </row>
    <row r="212" spans="2:11" customFormat="1" ht="15" customHeight="1">
      <c r="B212" s="260"/>
      <c r="C212" s="192"/>
      <c r="D212" s="192"/>
      <c r="E212" s="192"/>
      <c r="F212" s="213" t="s">
        <v>811</v>
      </c>
      <c r="G212" s="249"/>
      <c r="H212" s="314" t="s">
        <v>812</v>
      </c>
      <c r="I212" s="314"/>
      <c r="J212" s="314"/>
      <c r="K212" s="261"/>
    </row>
    <row r="213" spans="2:11" customFormat="1" ht="15" customHeight="1">
      <c r="B213" s="260"/>
      <c r="C213" s="192"/>
      <c r="D213" s="192"/>
      <c r="E213" s="192"/>
      <c r="F213" s="213" t="s">
        <v>813</v>
      </c>
      <c r="G213" s="249"/>
      <c r="H213" s="314" t="s">
        <v>978</v>
      </c>
      <c r="I213" s="314"/>
      <c r="J213" s="314"/>
      <c r="K213" s="261"/>
    </row>
    <row r="214" spans="2:11" customFormat="1" ht="15" customHeight="1">
      <c r="B214" s="260"/>
      <c r="C214" s="192"/>
      <c r="D214" s="192"/>
      <c r="E214" s="192"/>
      <c r="F214" s="213"/>
      <c r="G214" s="249"/>
      <c r="H214" s="240"/>
      <c r="I214" s="240"/>
      <c r="J214" s="240"/>
      <c r="K214" s="261"/>
    </row>
    <row r="215" spans="2:11" customFormat="1" ht="15" customHeight="1">
      <c r="B215" s="260"/>
      <c r="C215" s="192" t="s">
        <v>938</v>
      </c>
      <c r="D215" s="192"/>
      <c r="E215" s="192"/>
      <c r="F215" s="213">
        <v>1</v>
      </c>
      <c r="G215" s="249"/>
      <c r="H215" s="314" t="s">
        <v>979</v>
      </c>
      <c r="I215" s="314"/>
      <c r="J215" s="314"/>
      <c r="K215" s="261"/>
    </row>
    <row r="216" spans="2:11" customFormat="1" ht="15" customHeight="1">
      <c r="B216" s="260"/>
      <c r="C216" s="192"/>
      <c r="D216" s="192"/>
      <c r="E216" s="192"/>
      <c r="F216" s="213">
        <v>2</v>
      </c>
      <c r="G216" s="249"/>
      <c r="H216" s="314" t="s">
        <v>980</v>
      </c>
      <c r="I216" s="314"/>
      <c r="J216" s="314"/>
      <c r="K216" s="261"/>
    </row>
    <row r="217" spans="2:11" customFormat="1" ht="15" customHeight="1">
      <c r="B217" s="260"/>
      <c r="C217" s="192"/>
      <c r="D217" s="192"/>
      <c r="E217" s="192"/>
      <c r="F217" s="213">
        <v>3</v>
      </c>
      <c r="G217" s="249"/>
      <c r="H217" s="314" t="s">
        <v>981</v>
      </c>
      <c r="I217" s="314"/>
      <c r="J217" s="314"/>
      <c r="K217" s="261"/>
    </row>
    <row r="218" spans="2:11" customFormat="1" ht="15" customHeight="1">
      <c r="B218" s="260"/>
      <c r="C218" s="192"/>
      <c r="D218" s="192"/>
      <c r="E218" s="192"/>
      <c r="F218" s="213">
        <v>4</v>
      </c>
      <c r="G218" s="249"/>
      <c r="H218" s="314" t="s">
        <v>982</v>
      </c>
      <c r="I218" s="314"/>
      <c r="J218" s="314"/>
      <c r="K218" s="261"/>
    </row>
    <row r="219" spans="2:11" customFormat="1" ht="12.75" customHeight="1">
      <c r="B219" s="262"/>
      <c r="C219" s="263"/>
      <c r="D219" s="263"/>
      <c r="E219" s="263"/>
      <c r="F219" s="263"/>
      <c r="G219" s="263"/>
      <c r="H219" s="263"/>
      <c r="I219" s="263"/>
      <c r="J219" s="263"/>
      <c r="K219" s="264"/>
    </row>
  </sheetData>
  <sheetProtection formatCells="0" formatColumns="0" formatRows="0" insertColumns="0" insertRows="0" insertHyperlinks="0" deleteColumns="0" deleteRows="0" sort="0" autoFilter="0" pivotTables="0"/>
  <mergeCells count="77">
    <mergeCell ref="H217:J217"/>
    <mergeCell ref="H218:J218"/>
    <mergeCell ref="H216:J216"/>
    <mergeCell ref="H213:J213"/>
    <mergeCell ref="H212:J212"/>
    <mergeCell ref="H206:J206"/>
    <mergeCell ref="H207:J207"/>
    <mergeCell ref="H209:J209"/>
    <mergeCell ref="H211:J211"/>
    <mergeCell ref="H215:J215"/>
    <mergeCell ref="H210:J210"/>
    <mergeCell ref="C200:J200"/>
    <mergeCell ref="H201:J201"/>
    <mergeCell ref="H203:J203"/>
    <mergeCell ref="H204:J204"/>
    <mergeCell ref="H205:J205"/>
    <mergeCell ref="C75:J75"/>
    <mergeCell ref="C102:J102"/>
    <mergeCell ref="C122:J122"/>
    <mergeCell ref="C147:J147"/>
    <mergeCell ref="C165:J165"/>
    <mergeCell ref="D66:J66"/>
    <mergeCell ref="D67:J67"/>
    <mergeCell ref="D68:J68"/>
    <mergeCell ref="D69:J69"/>
    <mergeCell ref="D70:J70"/>
    <mergeCell ref="D60:J60"/>
    <mergeCell ref="D61:J61"/>
    <mergeCell ref="D62:J62"/>
    <mergeCell ref="D63:J63"/>
    <mergeCell ref="D65:J65"/>
    <mergeCell ref="C54:J54"/>
    <mergeCell ref="C55:J55"/>
    <mergeCell ref="C57:J57"/>
    <mergeCell ref="D58:J58"/>
    <mergeCell ref="D59:J59"/>
    <mergeCell ref="F23:J23"/>
    <mergeCell ref="C25:J25"/>
    <mergeCell ref="C26:J26"/>
    <mergeCell ref="D27:J27"/>
    <mergeCell ref="D28:J28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D47:J47"/>
    <mergeCell ref="E48:J48"/>
    <mergeCell ref="E49:J49"/>
    <mergeCell ref="E50:J50"/>
    <mergeCell ref="D51:J51"/>
    <mergeCell ref="G41:J41"/>
    <mergeCell ref="G42:J42"/>
    <mergeCell ref="G43:J43"/>
    <mergeCell ref="G44:J44"/>
    <mergeCell ref="G45:J45"/>
    <mergeCell ref="G36:J36"/>
    <mergeCell ref="G37:J37"/>
    <mergeCell ref="G38:J38"/>
    <mergeCell ref="G39:J39"/>
    <mergeCell ref="G40:J40"/>
    <mergeCell ref="D30:J30"/>
    <mergeCell ref="D31:J31"/>
    <mergeCell ref="D33:J33"/>
    <mergeCell ref="D34:J34"/>
    <mergeCell ref="D35:J35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C65ECA69B4CC39459CF879808734A6B5" ma:contentTypeVersion="18" ma:contentTypeDescription="Vytvoří nový dokument" ma:contentTypeScope="" ma:versionID="1ff1a2ff228e8496d2cdd54681b8c6d9">
  <xsd:schema xmlns:xsd="http://www.w3.org/2001/XMLSchema" xmlns:xs="http://www.w3.org/2001/XMLSchema" xmlns:p="http://schemas.microsoft.com/office/2006/metadata/properties" xmlns:ns2="29ed0e5a-0378-45b4-a990-92aa170f3820" xmlns:ns3="4df82892-9f05-4115-b8bf-20a77a76b5d2" targetNamespace="http://schemas.microsoft.com/office/2006/metadata/properties" ma:root="true" ma:fieldsID="b8079a8c743d7c1b9f28c862330ab59d" ns2:_="" ns3:_="">
    <xsd:import namespace="29ed0e5a-0378-45b4-a990-92aa170f3820"/>
    <xsd:import namespace="4df82892-9f05-4115-b8bf-20a77a76b5d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AutoKeyPoints" minOccurs="0"/>
                <xsd:element ref="ns2:MediaServiceKeyPoints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9ed0e5a-0378-45b4-a990-92aa170f382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Značky obrázků" ma:readOnly="false" ma:fieldId="{5cf76f15-5ced-4ddc-b409-7134ff3c332f}" ma:taxonomyMulti="true" ma:sspId="675c14e7-7a37-4663-861c-1ec0a0fc8fa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df82892-9f05-4115-b8bf-20a77a76b5d2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da4326ac-fbff-448f-9331-72fd366025f5}" ma:internalName="TaxCatchAll" ma:showField="CatchAllData" ma:web="4df82892-9f05-4115-b8bf-20a77a76b5d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df82892-9f05-4115-b8bf-20a77a76b5d2" xsi:nil="true"/>
    <lcf76f155ced4ddcb4097134ff3c332f xmlns="29ed0e5a-0378-45b4-a990-92aa170f3820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6B40AF7E-874D-462C-97B1-0AB846F34DCA}"/>
</file>

<file path=customXml/itemProps2.xml><?xml version="1.0" encoding="utf-8"?>
<ds:datastoreItem xmlns:ds="http://schemas.openxmlformats.org/officeDocument/2006/customXml" ds:itemID="{952978CE-29B8-4889-ADA4-F745350F1343}"/>
</file>

<file path=customXml/itemProps3.xml><?xml version="1.0" encoding="utf-8"?>
<ds:datastoreItem xmlns:ds="http://schemas.openxmlformats.org/officeDocument/2006/customXml" ds:itemID="{F498BDE5-B42C-41D1-907B-A2C1AE77ED7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8</vt:i4>
      </vt:variant>
      <vt:variant>
        <vt:lpstr>Pojmenované oblasti</vt:lpstr>
      </vt:variant>
      <vt:variant>
        <vt:i4>15</vt:i4>
      </vt:variant>
    </vt:vector>
  </HeadingPairs>
  <TitlesOfParts>
    <vt:vector size="23" baseType="lpstr">
      <vt:lpstr>Rekapitulace stavby</vt:lpstr>
      <vt:lpstr>polryb1 - SO-1 Obnova ryb...</vt:lpstr>
      <vt:lpstr>polryb2 - SO-2 Napouštěcí...</vt:lpstr>
      <vt:lpstr>polryb3 - SO-3 Požerák+od...</vt:lpstr>
      <vt:lpstr>polryb4 - SO-4 Oprava pří...</vt:lpstr>
      <vt:lpstr>polryb5 - SO-5 Výsadba</vt:lpstr>
      <vt:lpstr>polryb6 - SO-6 VON</vt:lpstr>
      <vt:lpstr>Pokyny pro vyplnění</vt:lpstr>
      <vt:lpstr>'polryb1 - SO-1 Obnova ryb...'!Názvy_tisku</vt:lpstr>
      <vt:lpstr>'polryb2 - SO-2 Napouštěcí...'!Názvy_tisku</vt:lpstr>
      <vt:lpstr>'polryb3 - SO-3 Požerák+od...'!Názvy_tisku</vt:lpstr>
      <vt:lpstr>'polryb4 - SO-4 Oprava pří...'!Názvy_tisku</vt:lpstr>
      <vt:lpstr>'polryb5 - SO-5 Výsadba'!Názvy_tisku</vt:lpstr>
      <vt:lpstr>'polryb6 - SO-6 VON'!Názvy_tisku</vt:lpstr>
      <vt:lpstr>'Rekapitulace stavby'!Názvy_tisku</vt:lpstr>
      <vt:lpstr>'Pokyny pro vyplnění'!Oblast_tisku</vt:lpstr>
      <vt:lpstr>'polryb1 - SO-1 Obnova ryb...'!Oblast_tisku</vt:lpstr>
      <vt:lpstr>'polryb2 - SO-2 Napouštěcí...'!Oblast_tisku</vt:lpstr>
      <vt:lpstr>'polryb3 - SO-3 Požerák+od...'!Oblast_tisku</vt:lpstr>
      <vt:lpstr>'polryb4 - SO-4 Oprava pří...'!Oblast_tisku</vt:lpstr>
      <vt:lpstr>'polryb5 - SO-5 Výsadba'!Oblast_tisku</vt:lpstr>
      <vt:lpstr>'polryb6 - SO-6 VON'!Oblast_tisku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Milan-pc2\Milan</dc:creator>
  <cp:lastModifiedBy>Křen Miloslav</cp:lastModifiedBy>
  <dcterms:created xsi:type="dcterms:W3CDTF">2025-07-06T18:26:37Z</dcterms:created>
  <dcterms:modified xsi:type="dcterms:W3CDTF">2025-07-22T05:41:12Z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0x010100C65ECA69B4CC39459CF879808734A6B5</vt:lpwstr>
  </property>
</Properties>
</file>